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ESENV\PMI - Guará\Textos &amp; Planilhas\Textos de Apresentação\Pen drive - Material entregue\"/>
    </mc:Choice>
  </mc:AlternateContent>
  <xr:revisionPtr revIDLastSave="0" documentId="13_ncr:1_{06D6405A-191D-4654-991D-968815347609}" xr6:coauthVersionLast="47" xr6:coauthVersionMax="47" xr10:uidLastSave="{00000000-0000-0000-0000-000000000000}"/>
  <bookViews>
    <workbookView xWindow="-108" yWindow="-108" windowWidth="23256" windowHeight="12576" tabRatio="883" xr2:uid="{7A9C38E0-E431-4857-93A6-92CDE77D395B}"/>
  </bookViews>
  <sheets>
    <sheet name="Metas - TR" sheetId="14" r:id="rId1"/>
    <sheet name="SNIS " sheetId="2" r:id="rId2"/>
    <sheet name="POP Adotada" sheetId="13" r:id="rId3"/>
    <sheet name="Premissas" sheetId="11" r:id="rId4"/>
    <sheet name="SAA" sheetId="12" r:id="rId5"/>
    <sheet name="SES" sheetId="15" r:id="rId6"/>
    <sheet name="Planilha5" sheetId="5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0" i="11" l="1"/>
  <c r="D59" i="11"/>
  <c r="D54" i="11" l="1"/>
  <c r="D20" i="11"/>
  <c r="P58" i="11" l="1"/>
  <c r="D58" i="11" s="1"/>
  <c r="M24" i="11" l="1"/>
  <c r="D24" i="11" s="1"/>
  <c r="P60" i="11" l="1"/>
  <c r="P59" i="11"/>
  <c r="M38" i="11"/>
  <c r="D38" i="11" s="1"/>
  <c r="M37" i="11"/>
  <c r="D37" i="11" s="1"/>
  <c r="M36" i="11"/>
  <c r="D36" i="11" s="1"/>
  <c r="M35" i="11"/>
  <c r="D35" i="11" s="1"/>
  <c r="M34" i="11"/>
  <c r="D34" i="11" s="1"/>
  <c r="M33" i="11"/>
  <c r="D33" i="11" s="1"/>
  <c r="M32" i="11"/>
  <c r="D32" i="11" s="1"/>
  <c r="M31" i="11"/>
  <c r="D31" i="11" s="1"/>
  <c r="D30" i="11" l="1"/>
  <c r="D45" i="11" l="1"/>
  <c r="C23" i="11" l="1"/>
  <c r="C29" i="11" l="1"/>
  <c r="D29" i="11" s="1"/>
  <c r="C58" i="11" l="1"/>
  <c r="C24" i="11" l="1"/>
  <c r="C17" i="11" l="1"/>
  <c r="C18" i="11"/>
  <c r="D18" i="11" s="1"/>
  <c r="C19" i="11"/>
  <c r="C20" i="11"/>
  <c r="C21" i="11" l="1"/>
  <c r="D21" i="11" s="1"/>
  <c r="M19" i="11" s="1"/>
  <c r="D19" i="11" s="1"/>
  <c r="C22" i="11"/>
  <c r="D23" i="11" l="1"/>
  <c r="C54" i="11"/>
  <c r="C53" i="11"/>
  <c r="C51" i="11"/>
  <c r="D42" i="11"/>
  <c r="D39" i="11"/>
  <c r="D25" i="11"/>
  <c r="C52" i="11"/>
  <c r="D52" i="11" s="1"/>
  <c r="D64" i="11"/>
  <c r="D62" i="11"/>
  <c r="D61" i="11"/>
  <c r="D47" i="11"/>
  <c r="D44" i="11"/>
  <c r="D43" i="11"/>
  <c r="D41" i="11"/>
  <c r="D40" i="11"/>
  <c r="C27" i="11"/>
  <c r="D27" i="11" s="1"/>
  <c r="D26" i="11"/>
  <c r="C57" i="11"/>
  <c r="D57" i="11" s="1"/>
  <c r="C63" i="11" l="1"/>
  <c r="C55" i="11"/>
  <c r="D55" i="11" s="1"/>
  <c r="P53" i="11" s="1"/>
  <c r="D53" i="11" s="1"/>
  <c r="C56" i="11"/>
  <c r="C65" i="11"/>
  <c r="C28" i="11"/>
  <c r="C46" i="11"/>
  <c r="D28" i="11"/>
  <c r="P63" i="11" s="1"/>
  <c r="D63" i="11" s="1"/>
  <c r="D46" i="11" l="1"/>
  <c r="P65" i="11" s="1"/>
  <c r="D65" i="11" s="1"/>
  <c r="E110" i="5" l="1"/>
  <c r="J12" i="5"/>
  <c r="I12" i="5"/>
  <c r="H12" i="5"/>
  <c r="J11" i="5"/>
  <c r="I11" i="5"/>
  <c r="H11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10" i="5"/>
  <c r="E10" i="5"/>
  <c r="D10" i="5"/>
  <c r="D110" i="5"/>
  <c r="F141" i="5" l="1"/>
  <c r="C141" i="5"/>
  <c r="E141" i="5" s="1"/>
  <c r="B141" i="5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C111" i="5"/>
  <c r="C112" i="5" s="1"/>
  <c r="D111" i="5"/>
  <c r="F111" i="5"/>
  <c r="E111" i="5"/>
  <c r="F110" i="5"/>
  <c r="F109" i="5"/>
  <c r="F108" i="5"/>
  <c r="F107" i="5"/>
  <c r="F106" i="5"/>
  <c r="F105" i="5"/>
  <c r="F104" i="5"/>
  <c r="F103" i="5"/>
  <c r="F102" i="5"/>
  <c r="F101" i="5"/>
  <c r="F100" i="5"/>
  <c r="D109" i="5"/>
  <c r="C109" i="5"/>
  <c r="B109" i="5"/>
  <c r="B110" i="5"/>
  <c r="D108" i="5"/>
  <c r="D107" i="5"/>
  <c r="D106" i="5"/>
  <c r="D105" i="5"/>
  <c r="D104" i="5"/>
  <c r="D103" i="5"/>
  <c r="D102" i="5"/>
  <c r="D101" i="5"/>
  <c r="D100" i="5"/>
  <c r="C101" i="5"/>
  <c r="C102" i="5" s="1"/>
  <c r="C103" i="5" s="1"/>
  <c r="C104" i="5" s="1"/>
  <c r="B101" i="5"/>
  <c r="B102" i="5" s="1"/>
  <c r="B103" i="5" s="1"/>
  <c r="B104" i="5" s="1"/>
  <c r="B105" i="5" s="1"/>
  <c r="B106" i="5" s="1"/>
  <c r="B107" i="5" s="1"/>
  <c r="B108" i="5" s="1"/>
  <c r="B11" i="5"/>
  <c r="C11" i="5" s="1"/>
  <c r="E102" i="5" l="1"/>
  <c r="D141" i="5"/>
  <c r="C142" i="5"/>
  <c r="F112" i="5"/>
  <c r="E112" i="5"/>
  <c r="C113" i="5"/>
  <c r="D112" i="5"/>
  <c r="B111" i="5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C110" i="5"/>
  <c r="E109" i="5"/>
  <c r="E101" i="5"/>
  <c r="E100" i="5"/>
  <c r="B12" i="5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E104" i="5"/>
  <c r="C105" i="5"/>
  <c r="E103" i="5"/>
  <c r="C143" i="5" l="1"/>
  <c r="D142" i="5"/>
  <c r="E142" i="5"/>
  <c r="F142" i="5"/>
  <c r="F113" i="5"/>
  <c r="D113" i="5"/>
  <c r="E113" i="5"/>
  <c r="C114" i="5"/>
  <c r="E105" i="5"/>
  <c r="C106" i="5"/>
  <c r="C12" i="5"/>
  <c r="C13" i="5" s="1"/>
  <c r="C14" i="5" s="1"/>
  <c r="F143" i="5" l="1"/>
  <c r="C144" i="5"/>
  <c r="E143" i="5"/>
  <c r="D143" i="5"/>
  <c r="C115" i="5"/>
  <c r="D114" i="5"/>
  <c r="E114" i="5"/>
  <c r="F114" i="5"/>
  <c r="C107" i="5"/>
  <c r="E106" i="5"/>
  <c r="C19" i="5"/>
  <c r="C24" i="5" s="1"/>
  <c r="C25" i="5" s="1"/>
  <c r="C15" i="5"/>
  <c r="F144" i="5" l="1"/>
  <c r="E144" i="5"/>
  <c r="C145" i="5"/>
  <c r="D144" i="5"/>
  <c r="E115" i="5"/>
  <c r="C116" i="5"/>
  <c r="D115" i="5"/>
  <c r="F115" i="5"/>
  <c r="C39" i="5"/>
  <c r="C26" i="5"/>
  <c r="E107" i="5"/>
  <c r="C108" i="5"/>
  <c r="C20" i="5"/>
  <c r="C16" i="5"/>
  <c r="E145" i="5" l="1"/>
  <c r="C146" i="5"/>
  <c r="D145" i="5"/>
  <c r="F145" i="5"/>
  <c r="F116" i="5"/>
  <c r="E116" i="5"/>
  <c r="C117" i="5"/>
  <c r="D116" i="5"/>
  <c r="C27" i="5"/>
  <c r="C40" i="5"/>
  <c r="J13" i="5"/>
  <c r="E108" i="5"/>
  <c r="C21" i="5"/>
  <c r="C17" i="5"/>
  <c r="C147" i="5" l="1"/>
  <c r="D146" i="5"/>
  <c r="F146" i="5"/>
  <c r="E146" i="5"/>
  <c r="F117" i="5"/>
  <c r="C118" i="5"/>
  <c r="D117" i="5"/>
  <c r="E117" i="5"/>
  <c r="H13" i="5"/>
  <c r="C41" i="5"/>
  <c r="C28" i="5"/>
  <c r="J14" i="5"/>
  <c r="C22" i="5"/>
  <c r="C18" i="5"/>
  <c r="C23" i="5" s="1"/>
  <c r="I13" i="5"/>
  <c r="F147" i="5" l="1"/>
  <c r="D147" i="5"/>
  <c r="E147" i="5"/>
  <c r="C148" i="5"/>
  <c r="C119" i="5"/>
  <c r="D118" i="5"/>
  <c r="E118" i="5"/>
  <c r="F118" i="5"/>
  <c r="I14" i="5"/>
  <c r="C42" i="5"/>
  <c r="C29" i="5"/>
  <c r="J15" i="5"/>
  <c r="H14" i="5"/>
  <c r="F148" i="5" l="1"/>
  <c r="E148" i="5"/>
  <c r="C149" i="5"/>
  <c r="D148" i="5"/>
  <c r="E119" i="5"/>
  <c r="C120" i="5"/>
  <c r="D119" i="5"/>
  <c r="F119" i="5"/>
  <c r="J16" i="5"/>
  <c r="I15" i="5"/>
  <c r="C43" i="5"/>
  <c r="C30" i="5"/>
  <c r="H15" i="5"/>
  <c r="E149" i="5" l="1"/>
  <c r="C150" i="5"/>
  <c r="D149" i="5"/>
  <c r="F149" i="5"/>
  <c r="F120" i="5"/>
  <c r="E120" i="5"/>
  <c r="C121" i="5"/>
  <c r="D120" i="5"/>
  <c r="I16" i="5"/>
  <c r="J17" i="5"/>
  <c r="C44" i="5"/>
  <c r="C31" i="5"/>
  <c r="H16" i="5"/>
  <c r="C151" i="5" l="1"/>
  <c r="D150" i="5"/>
  <c r="E150" i="5"/>
  <c r="F150" i="5"/>
  <c r="C122" i="5"/>
  <c r="F121" i="5"/>
  <c r="D121" i="5"/>
  <c r="E121" i="5"/>
  <c r="I17" i="5"/>
  <c r="C45" i="5"/>
  <c r="C32" i="5"/>
  <c r="C33" i="5" s="1"/>
  <c r="C34" i="5" s="1"/>
  <c r="C35" i="5" s="1"/>
  <c r="C36" i="5" s="1"/>
  <c r="C37" i="5" s="1"/>
  <c r="C38" i="5" s="1"/>
  <c r="H17" i="5"/>
  <c r="J18" i="5"/>
  <c r="F151" i="5" l="1"/>
  <c r="D151" i="5"/>
  <c r="E151" i="5"/>
  <c r="C152" i="5"/>
  <c r="C123" i="5"/>
  <c r="D122" i="5"/>
  <c r="E122" i="5"/>
  <c r="F122" i="5"/>
  <c r="H18" i="5"/>
  <c r="J19" i="5"/>
  <c r="I18" i="5"/>
  <c r="F152" i="5" l="1"/>
  <c r="E152" i="5"/>
  <c r="C153" i="5"/>
  <c r="D152" i="5"/>
  <c r="E123" i="5"/>
  <c r="C124" i="5"/>
  <c r="D123" i="5"/>
  <c r="F123" i="5"/>
  <c r="I19" i="5"/>
  <c r="H19" i="5"/>
  <c r="J20" i="5"/>
  <c r="E153" i="5" l="1"/>
  <c r="C154" i="5"/>
  <c r="D153" i="5"/>
  <c r="F153" i="5"/>
  <c r="F124" i="5"/>
  <c r="E124" i="5"/>
  <c r="C125" i="5"/>
  <c r="D124" i="5"/>
  <c r="H20" i="5"/>
  <c r="J21" i="5"/>
  <c r="I20" i="5"/>
  <c r="C155" i="5" l="1"/>
  <c r="D154" i="5"/>
  <c r="E154" i="5"/>
  <c r="F154" i="5"/>
  <c r="C126" i="5"/>
  <c r="D125" i="5"/>
  <c r="F125" i="5"/>
  <c r="E125" i="5"/>
  <c r="J22" i="5"/>
  <c r="I21" i="5"/>
  <c r="H21" i="5"/>
  <c r="F155" i="5" l="1"/>
  <c r="C156" i="5"/>
  <c r="E155" i="5"/>
  <c r="D155" i="5"/>
  <c r="C127" i="5"/>
  <c r="D126" i="5"/>
  <c r="F126" i="5"/>
  <c r="E126" i="5"/>
  <c r="I22" i="5"/>
  <c r="H22" i="5"/>
  <c r="J23" i="5"/>
  <c r="F156" i="5" l="1"/>
  <c r="E156" i="5"/>
  <c r="C157" i="5"/>
  <c r="D156" i="5"/>
  <c r="E127" i="5"/>
  <c r="C128" i="5"/>
  <c r="D127" i="5"/>
  <c r="F127" i="5"/>
  <c r="J24" i="5"/>
  <c r="I23" i="5"/>
  <c r="H23" i="5"/>
  <c r="E157" i="5" l="1"/>
  <c r="C158" i="5"/>
  <c r="D157" i="5"/>
  <c r="F157" i="5"/>
  <c r="F128" i="5"/>
  <c r="E128" i="5"/>
  <c r="C129" i="5"/>
  <c r="D128" i="5"/>
  <c r="H24" i="5"/>
  <c r="J25" i="5"/>
  <c r="I24" i="5"/>
  <c r="C159" i="5" l="1"/>
  <c r="D158" i="5"/>
  <c r="F158" i="5"/>
  <c r="E158" i="5"/>
  <c r="D129" i="5"/>
  <c r="F129" i="5"/>
  <c r="E129" i="5"/>
  <c r="C130" i="5"/>
  <c r="J26" i="5"/>
  <c r="I25" i="5"/>
  <c r="H25" i="5"/>
  <c r="F159" i="5" l="1"/>
  <c r="C160" i="5"/>
  <c r="E159" i="5"/>
  <c r="D159" i="5"/>
  <c r="C131" i="5"/>
  <c r="D130" i="5"/>
  <c r="F130" i="5"/>
  <c r="E130" i="5"/>
  <c r="I26" i="5"/>
  <c r="H26" i="5"/>
  <c r="J27" i="5"/>
  <c r="F160" i="5" l="1"/>
  <c r="E160" i="5"/>
  <c r="D160" i="5"/>
  <c r="E131" i="5"/>
  <c r="C132" i="5"/>
  <c r="D131" i="5"/>
  <c r="F131" i="5"/>
  <c r="H27" i="5"/>
  <c r="J28" i="5"/>
  <c r="I27" i="5"/>
  <c r="F132" i="5" l="1"/>
  <c r="E132" i="5"/>
  <c r="C133" i="5"/>
  <c r="D132" i="5"/>
  <c r="J29" i="5"/>
  <c r="I28" i="5"/>
  <c r="H28" i="5"/>
  <c r="D133" i="5" l="1"/>
  <c r="F133" i="5"/>
  <c r="C134" i="5"/>
  <c r="E133" i="5"/>
  <c r="H29" i="5"/>
  <c r="J30" i="5"/>
  <c r="I29" i="5"/>
  <c r="C135" i="5" l="1"/>
  <c r="D134" i="5"/>
  <c r="F134" i="5"/>
  <c r="E134" i="5"/>
  <c r="H30" i="5"/>
  <c r="J31" i="5"/>
  <c r="I30" i="5"/>
  <c r="E135" i="5" l="1"/>
  <c r="C136" i="5"/>
  <c r="D135" i="5"/>
  <c r="F135" i="5"/>
  <c r="I31" i="5"/>
  <c r="J32" i="5"/>
  <c r="H31" i="5"/>
  <c r="F136" i="5" l="1"/>
  <c r="E136" i="5"/>
  <c r="C137" i="5"/>
  <c r="D136" i="5"/>
  <c r="I32" i="5"/>
  <c r="J33" i="5"/>
  <c r="H32" i="5"/>
  <c r="C138" i="5" l="1"/>
  <c r="D137" i="5"/>
  <c r="F137" i="5"/>
  <c r="E137" i="5"/>
  <c r="H33" i="5"/>
  <c r="I33" i="5"/>
  <c r="J34" i="5"/>
  <c r="C139" i="5" l="1"/>
  <c r="D138" i="5"/>
  <c r="E138" i="5"/>
  <c r="F138" i="5"/>
  <c r="H34" i="5"/>
  <c r="J35" i="5"/>
  <c r="I34" i="5"/>
  <c r="F139" i="5" l="1"/>
  <c r="C140" i="5"/>
  <c r="E139" i="5"/>
  <c r="D139" i="5"/>
  <c r="I35" i="5"/>
  <c r="H35" i="5"/>
  <c r="J36" i="5"/>
  <c r="D140" i="5" l="1"/>
  <c r="F140" i="5"/>
  <c r="E140" i="5"/>
  <c r="I36" i="5"/>
  <c r="H36" i="5"/>
  <c r="J37" i="5"/>
  <c r="I37" i="5" l="1"/>
  <c r="H37" i="5"/>
  <c r="J38" i="5"/>
  <c r="H38" i="5" l="1"/>
  <c r="I38" i="5"/>
  <c r="J39" i="5"/>
  <c r="I39" i="5" l="1"/>
  <c r="J40" i="5"/>
  <c r="H39" i="5"/>
  <c r="H40" i="5" l="1"/>
  <c r="I40" i="5"/>
  <c r="J41" i="5"/>
  <c r="I41" i="5" l="1"/>
  <c r="H41" i="5"/>
  <c r="J42" i="5"/>
  <c r="J43" i="5" l="1"/>
  <c r="I42" i="5"/>
  <c r="H42" i="5"/>
  <c r="I43" i="5" l="1"/>
  <c r="H43" i="5"/>
  <c r="J44" i="5"/>
  <c r="H44" i="5" l="1"/>
  <c r="J45" i="5"/>
  <c r="I44" i="5"/>
  <c r="H45" i="5" l="1"/>
  <c r="I45" i="5"/>
  <c r="P51" i="11" l="1"/>
  <c r="D51" i="11" s="1"/>
  <c r="D56" i="11" s="1"/>
  <c r="M17" i="11"/>
  <c r="D17" i="11" s="1"/>
  <c r="D22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Felipe Primasi</author>
  </authors>
  <commentList>
    <comment ref="AP18" authorId="0" shapeId="0" xr:uid="{A13515DE-37A7-40A6-8FD3-ACAEE449C3EF}">
      <text>
        <r>
          <rPr>
            <b/>
            <sz val="9"/>
            <color indexed="81"/>
            <rFont val="Segoe UI"/>
            <family val="2"/>
          </rPr>
          <t>Felipe Primasi:</t>
        </r>
        <r>
          <rPr>
            <sz val="9"/>
            <color indexed="81"/>
            <rFont val="Segoe UI"/>
            <family val="2"/>
          </rPr>
          <t xml:space="preserve">
0,045 L/hab.dia (Média entre 0,03 e 0,06 L/hab.dia) - Quadro 2.6 (P. 38 e 39) - Livro: Lodo de Esgotos: Tratamento e Disposição Final
1/1000 - m³/hab.dia</t>
        </r>
      </text>
    </comment>
    <comment ref="AQ18" authorId="0" shapeId="0" xr:uid="{09F74342-C5A3-43A1-BA74-8E5A93E4D4AF}">
      <text>
        <r>
          <rPr>
            <b/>
            <sz val="9"/>
            <color indexed="81"/>
            <rFont val="Segoe UI"/>
            <family val="2"/>
          </rPr>
          <t>Felipe Primasi:</t>
        </r>
        <r>
          <rPr>
            <sz val="9"/>
            <color indexed="81"/>
            <rFont val="Segoe UI"/>
            <family val="2"/>
          </rPr>
          <t xml:space="preserve">
Densidade adotada 1,05 t/m³</t>
        </r>
      </text>
    </comment>
    <comment ref="AP56" authorId="0" shapeId="0" xr:uid="{E1B4DD25-EC75-4CF2-98EF-67BF01F19807}">
      <text>
        <r>
          <rPr>
            <b/>
            <sz val="9"/>
            <color indexed="81"/>
            <rFont val="Segoe UI"/>
            <family val="2"/>
          </rPr>
          <t>Felipe Primasi:</t>
        </r>
        <r>
          <rPr>
            <sz val="9"/>
            <color indexed="81"/>
            <rFont val="Segoe UI"/>
            <family val="2"/>
          </rPr>
          <t xml:space="preserve">
0,045 L/hab.dia (Média entre 0,03 e 0,06 L/hab.dia) - Quadro 2.6 (P. 38 e 39) - Livro: Lodo de Esgotos: Tratamento e Disposição Final
1/1000 - m³/hab.dia</t>
        </r>
      </text>
    </comment>
    <comment ref="AQ56" authorId="0" shapeId="0" xr:uid="{A0C9F41A-0D81-47B0-80F6-B0183AC85234}">
      <text>
        <r>
          <rPr>
            <b/>
            <sz val="9"/>
            <color indexed="81"/>
            <rFont val="Segoe UI"/>
            <family val="2"/>
          </rPr>
          <t>Felipe Primasi:</t>
        </r>
        <r>
          <rPr>
            <sz val="9"/>
            <color indexed="81"/>
            <rFont val="Segoe UI"/>
            <family val="2"/>
          </rPr>
          <t xml:space="preserve">
Densidade adotada 1,05 t/m³</t>
        </r>
      </text>
    </comment>
    <comment ref="AP94" authorId="0" shapeId="0" xr:uid="{3ED06986-662F-4899-A951-14D5286E3955}">
      <text>
        <r>
          <rPr>
            <b/>
            <sz val="9"/>
            <color indexed="81"/>
            <rFont val="Segoe UI"/>
            <family val="2"/>
          </rPr>
          <t>Felipe Primasi:</t>
        </r>
        <r>
          <rPr>
            <sz val="9"/>
            <color indexed="81"/>
            <rFont val="Segoe UI"/>
            <family val="2"/>
          </rPr>
          <t xml:space="preserve">
0,045 L/hab.dia (Média entre 0,03 e 0,06 L/hab.dia) - Quadro 2.6 (P. 38 e 39) - Livro: Lodo de Esgotos: Tratamento e Disposição Final
1/1000 - m³/hab.dia</t>
        </r>
      </text>
    </comment>
    <comment ref="AQ94" authorId="0" shapeId="0" xr:uid="{F05C466C-A2C3-470E-850B-A8372A8CE05A}">
      <text>
        <r>
          <rPr>
            <b/>
            <sz val="9"/>
            <color indexed="81"/>
            <rFont val="Segoe UI"/>
            <family val="2"/>
          </rPr>
          <t>Felipe Primasi:</t>
        </r>
        <r>
          <rPr>
            <sz val="9"/>
            <color indexed="81"/>
            <rFont val="Segoe UI"/>
            <family val="2"/>
          </rPr>
          <t xml:space="preserve">
Densidade adotada 1,05 t/m³</t>
        </r>
      </text>
    </comment>
  </commentList>
</comments>
</file>

<file path=xl/sharedStrings.xml><?xml version="1.0" encoding="utf-8"?>
<sst xmlns="http://schemas.openxmlformats.org/spreadsheetml/2006/main" count="1980" uniqueCount="616">
  <si>
    <t>Código do Município</t>
  </si>
  <si>
    <t>TOTAL da AMOSTRA:</t>
  </si>
  <si>
    <t>Município</t>
  </si>
  <si>
    <t>Estado</t>
  </si>
  <si>
    <t>SP</t>
  </si>
  <si>
    <t>Ano de Referência</t>
  </si>
  <si>
    <t>Código do Prestador</t>
  </si>
  <si>
    <t>Prestador</t>
  </si>
  <si>
    <t>Sigla do Prestador</t>
  </si>
  <si>
    <t>Abrangência</t>
  </si>
  <si>
    <t>Tipo de serviço</t>
  </si>
  <si>
    <t>Água e Esgoto</t>
  </si>
  <si>
    <t>Natureza jurídica</t>
  </si>
  <si>
    <t>Descrição</t>
  </si>
  <si>
    <t>Unidade</t>
  </si>
  <si>
    <t>Informações Gerais</t>
  </si>
  <si>
    <t>GE001 - Quantidade de municípios atendidos com abastecimento de água com delegação em vigor</t>
  </si>
  <si>
    <t>GE002 - Quantidade de municípios atendidos com abastecimento de água com delegação vencida</t>
  </si>
  <si>
    <t>GE003 - Quantidade de municípios atendidos com abastecimento de água sem delegação</t>
  </si>
  <si>
    <t>GE008 - Quantidade de Sedes municipais atendidas com abastecimento de água</t>
  </si>
  <si>
    <t>GE009 - Quantidade de Sedes municipais atendidas com esgotamento sanitário</t>
  </si>
  <si>
    <t>GE010 - Quantidade de Localidades (excluídas as sedes) atendidas com abastecimento de água</t>
  </si>
  <si>
    <t>GE011 - Quantidade de Localidades (excluídas as sedes) atendidas com esgotamento sanitário</t>
  </si>
  <si>
    <t>GE014 - Quantidade de municípios atendidos com esgotamento sanitário com delegação em vigor</t>
  </si>
  <si>
    <t>GE015 - Quantidade de municípios atendidos com esgotamento sanitário com delegação vencida</t>
  </si>
  <si>
    <t>GE016 - Quantidade de municípios atendidos com esgotamento sanitário sem delegação</t>
  </si>
  <si>
    <t>GE017 - Ano de vencimento da delegação de abastecimento de água</t>
  </si>
  <si>
    <t>GE018 - Ano de vencimento da delegação de esgotamento sanitário</t>
  </si>
  <si>
    <t>GE019 - Onde atende com abastecimento de água</t>
  </si>
  <si>
    <t>Sede Municipal</t>
  </si>
  <si>
    <t>GE020 - Onde atende com esgotamento sanitário</t>
  </si>
  <si>
    <t>GE030 - Quantidade de municípios não atendidos com esgotamento sanitário e sem delegação para prestar esse serviço</t>
  </si>
  <si>
    <t>Informações Populacionais</t>
  </si>
  <si>
    <t>POP_TOT - População total do município do ano de referência (Fonte: IBGE):</t>
  </si>
  <si>
    <t>habitantes</t>
  </si>
  <si>
    <t>POP_URB - População urbana do município do ano de referência (Fonte: IBGE):</t>
  </si>
  <si>
    <t>Informações Referentes ao SAA</t>
  </si>
  <si>
    <t>AG001 - População total atendida com abastecimento de água</t>
  </si>
  <si>
    <t>AG001A - População total atendida com abastecimento de água no ano anterior ao de referência.</t>
  </si>
  <si>
    <t>AG002 - Quantidade de ligações ativas de água</t>
  </si>
  <si>
    <t>AG002A - Quantidade de ligações ativas de água no ano anterior ao de referência.</t>
  </si>
  <si>
    <t>AG003 - Quantidade de economias ativas de água</t>
  </si>
  <si>
    <t>AG003A - Quantidade de economias ativas de água no ano anterior ao de referência.</t>
  </si>
  <si>
    <t>AG004 - Quantidade de ligações ativas de água micromedidas</t>
  </si>
  <si>
    <t>AG004A - Quantidade de ligações ativas de água micromedidas no ano anterior ao de referência.</t>
  </si>
  <si>
    <t>AG005 - Extensão da rede de água</t>
  </si>
  <si>
    <t>AG005A - Extensão da rede de água no ano anterior ao de referência.</t>
  </si>
  <si>
    <t>AG006 - Volume de água produzido</t>
  </si>
  <si>
    <t>1.000 m³/ano</t>
  </si>
  <si>
    <t>AG007 - Volume de água tratada em ETAs</t>
  </si>
  <si>
    <t>AG008 - Volume de água micromedido</t>
  </si>
  <si>
    <t>AG010 - Volume de água consumido</t>
  </si>
  <si>
    <t>AG011 - Volume de água faturado</t>
  </si>
  <si>
    <t>AG012 - Volume de água macromedido</t>
  </si>
  <si>
    <t>AG013 - Quantidade de economias residenciais ativas de água</t>
  </si>
  <si>
    <t>AG013A - Quantidade de economias residenciais ativas de água no ano anterior ao de referência.</t>
  </si>
  <si>
    <t>AG014 - Quantidade de economias ativas de água micromedidas</t>
  </si>
  <si>
    <t>AG014A - Quantidade de economias ativas de água micromedidas no ano anterior ao de referência.</t>
  </si>
  <si>
    <t>AG015 - Volume de água tratada por simples desinfecção</t>
  </si>
  <si>
    <t>AG017 - Volume de água bruta exportado</t>
  </si>
  <si>
    <t>AG018 - Volume de água tratada importado</t>
  </si>
  <si>
    <t>AG019 - Volume de água tratada exportado</t>
  </si>
  <si>
    <t>AG020 - Volume micromedido nas economias residenciais ativas de água</t>
  </si>
  <si>
    <t>AG021 - Quantidade de ligações totais de água</t>
  </si>
  <si>
    <t>AG021A - Quantidade de ligações totais de água no ano anterior ao de referência.</t>
  </si>
  <si>
    <t>AG022 - Quantidade de economias residenciais ativas de água micromedidas</t>
  </si>
  <si>
    <t>AG022A - Quantidade de economias residenciais ativas de água micromedidas no ano anterior ao de referência.</t>
  </si>
  <si>
    <t>AG024 - Volume de serviço</t>
  </si>
  <si>
    <t>AG025A - População rural atendida com abastecimento de água no ano anterior ao de referência.</t>
  </si>
  <si>
    <t>AG026 - População urbana atendida com abastecimento de água</t>
  </si>
  <si>
    <t>AG026A - População urbana atendida com abastecimento de água no ano anterior ao de referência.</t>
  </si>
  <si>
    <t>AG027 - Volume de água fluoretada</t>
  </si>
  <si>
    <t>AG028 - Consumo total de energia elétrica nos sistemas de água</t>
  </si>
  <si>
    <t>1.000 kWh/ano</t>
  </si>
  <si>
    <t>Informações Referentes ao SES</t>
  </si>
  <si>
    <t>ES001 - População total atendida com esgotamento sanitário</t>
  </si>
  <si>
    <t>ES001A - População total atendida com esgotamento sanitário no ano anterior ao de referência.</t>
  </si>
  <si>
    <t>ES002 - Quantidade de ligações ativas de esgotos</t>
  </si>
  <si>
    <t>ES002A - Quantidade de ligações ativas de esgoto no ano anterior ao de referência.</t>
  </si>
  <si>
    <t>ES003 - Quantidade de economias ativas de esgotos</t>
  </si>
  <si>
    <t>ES003A - Quantidade de economias ativas de esgoto no ano anterior ao de referência.</t>
  </si>
  <si>
    <t>ES004 - Extensão da rede de esgotos</t>
  </si>
  <si>
    <t>ES004A - Extensão da rede de esgoto no ano anterior ao de referência.</t>
  </si>
  <si>
    <t>ES005 - Volume de esgotos coletado</t>
  </si>
  <si>
    <t>ES006 - Volume de esgotos tratado</t>
  </si>
  <si>
    <t>ES007 - Volume de esgotos faturado</t>
  </si>
  <si>
    <t>ES008 - Quantidade de economias residenciais ativas de esgotos</t>
  </si>
  <si>
    <t>ES008A - Quantidade de economias residenciais ativas de esgoto no ano anterior ao de referência.</t>
  </si>
  <si>
    <t>ES009 - Quantidade de ligações totais de esgotos</t>
  </si>
  <si>
    <t>ES009A - Quantidade de ligações totais de esgoto no ano anterior ao de referência.</t>
  </si>
  <si>
    <t>ES012 - Volume de esgoto bruto exportado</t>
  </si>
  <si>
    <t>ES013 - Volume de esgotos bruto importado</t>
  </si>
  <si>
    <t>ES014 - Volume de esgoto importado tratado nas instalações do importador</t>
  </si>
  <si>
    <t>ES015 - Volume de esgoto bruto exportado tratado nas instalações do importador</t>
  </si>
  <si>
    <t>ES025A - População rural atendida com esgotamento sanitário no ano anterior ao de referência.</t>
  </si>
  <si>
    <t>ES026 - População urbana atendida com esgotamento sanitário</t>
  </si>
  <si>
    <t>ES026A - População urbana atendida com esgotamento sanitário no ano anterior ao de referência.</t>
  </si>
  <si>
    <t>ES028 - Consumo total de energia elétrica nos sistemas de esgotos</t>
  </si>
  <si>
    <t>Informações Financeiras</t>
  </si>
  <si>
    <t>FN001 - Receita operacional direta total</t>
  </si>
  <si>
    <t>FN002 - Receita operacional direta de água</t>
  </si>
  <si>
    <t>FN003 - Receita operacional direta de esgoto</t>
  </si>
  <si>
    <t>FN004 - Receita operacional indireta</t>
  </si>
  <si>
    <t>FN005 - Receita operacional total (direta + indireta)</t>
  </si>
  <si>
    <t>FN006 - Arrecadação total</t>
  </si>
  <si>
    <t>FN007 - Receita operacional direta de água exportada (bruta ou tratada)</t>
  </si>
  <si>
    <t>FN008 - Créditos de contas a receber</t>
  </si>
  <si>
    <t>FN008A - Crédito de contas a receber no ano anterior ao de referência.</t>
  </si>
  <si>
    <t>FN010 - Despesa com pessoal próprio</t>
  </si>
  <si>
    <t>FN011 - Despesa com produtos químicos</t>
  </si>
  <si>
    <t>FN013 - Despesa com energia elétrica</t>
  </si>
  <si>
    <t>FN014 - Despesa com serviços de terceiros</t>
  </si>
  <si>
    <t>FN015 - Despesas de Exploração (DEX)</t>
  </si>
  <si>
    <t>FN016 - Despesas com juros e encargos do serviço da dívida</t>
  </si>
  <si>
    <t>FN017 - Despesas totais com os serviços (DTS)</t>
  </si>
  <si>
    <t>FN018 - Despesas capitalizáveis realizadas pelo prestador de serviços</t>
  </si>
  <si>
    <t>FN019 - Despesas com depreciação, amortização do ativo diferido e provisão para devedores duvidosos</t>
  </si>
  <si>
    <t>FN020 - Despesa com água importada (bruta ou tratada)</t>
  </si>
  <si>
    <t>FN021 - Despesas fiscais ou tributárias computadas na DEX</t>
  </si>
  <si>
    <t>FN022 - Despesas fiscais ou tributárias não computadas na DEX</t>
  </si>
  <si>
    <t>FN023 - Investimento realizado em abastecimento de água pelo prestador de serviços</t>
  </si>
  <si>
    <t>FN024 - Investimento realizado em esgotamento sanitário pelo prestador de serviços</t>
  </si>
  <si>
    <t>FN025 - Outros investimentos realizados pelo prestador de serviços</t>
  </si>
  <si>
    <t>FN026 - Quantidade total de empregados próprios</t>
  </si>
  <si>
    <t>FN026A - Quantidade total de empregados próprios no ano anterior ao de referência.</t>
  </si>
  <si>
    <t>FN027 - Outras despesas de exploração</t>
  </si>
  <si>
    <t>FN028 - Outras despesas com os serviços</t>
  </si>
  <si>
    <t>FN030 - Investimento com recursos próprios realizado pelo prestador de serviços.</t>
  </si>
  <si>
    <t>FN031 - Investimento com recursos onerosos realizado pelo prestador de serviços.</t>
  </si>
  <si>
    <t>FN032 - Investimento com recursos não onerosos realizado pelo prestador de serviços.</t>
  </si>
  <si>
    <t>FN033 - Investimentos totais realizados pelo prestador de serviços</t>
  </si>
  <si>
    <t>FN034 - Despesas com amortizações do serviço da dívida</t>
  </si>
  <si>
    <t>FN035 - Despesas com juros e encargos do serviço da dívida, exceto variações monetária e cambial</t>
  </si>
  <si>
    <t>FN036 - Despesa com variações monetárias e cambiais das dívidas</t>
  </si>
  <si>
    <t>FN037 - Despesas totais com o serviço da dívida</t>
  </si>
  <si>
    <t>FN038 - Receita operacional direta - esgoto bruto importado</t>
  </si>
  <si>
    <t>FN039 - Despesa com esgoto exportado</t>
  </si>
  <si>
    <t>FN041 - Despesas capitalizáveis realizadas pelo(s) município(s)</t>
  </si>
  <si>
    <t>FN042 - Investimento realizado em abastecimento de água pelo(s) município(s)</t>
  </si>
  <si>
    <t>FN043 - Investimento realizado em esgotamento sanitário pelo(s) município(s)</t>
  </si>
  <si>
    <t>FN044 - Outros investimentos realizados pelo(s) município(s)</t>
  </si>
  <si>
    <t>FN045 - Investimento com recursos próprios realizado pelo(s) município(s)</t>
  </si>
  <si>
    <t>FN046 - Investimento com recursos onerosos realizado pelo(s) município(s)</t>
  </si>
  <si>
    <t>FN047 - Investimento com recursos não onerosos realizado pelo(s) município(s)</t>
  </si>
  <si>
    <t>FN048 - Investimentos totais realizados pelo(s) município(s)</t>
  </si>
  <si>
    <t>FN051 - Despesas capitalizáveis realizadas pelo estado</t>
  </si>
  <si>
    <t>FN052 - Investimento realizado em abastecimento de água pelo estado</t>
  </si>
  <si>
    <t>FN053 - Investimento realizado em esgotamento sanitário pelo estado</t>
  </si>
  <si>
    <t>FN054 - Outros investimentos realizados pelo estado</t>
  </si>
  <si>
    <t>FN055 - Investimento com recursos próprios realizado pelo estado</t>
  </si>
  <si>
    <t>FN056 - Investimento com recursos onerosos realizado pelo estado</t>
  </si>
  <si>
    <t>FN057 - Investimento com recursos não onerosos realizado pelo estado</t>
  </si>
  <si>
    <t>FN058 - Investimentos totais realizados pelo estado</t>
  </si>
  <si>
    <t>Informações Qualitativas</t>
  </si>
  <si>
    <t>QD001 - Tipo de atendimento da portaria sobre qualidade da água</t>
  </si>
  <si>
    <t>QD002 - Quantidades de paralisações no sistema de distribuição de água</t>
  </si>
  <si>
    <t>QD003 - Duração das paralisações</t>
  </si>
  <si>
    <t>QD004 - Quantidade de economias ativas atingidas por paralisações</t>
  </si>
  <si>
    <t>QD006 - Quantidade de amostras para cloro residual (analisadas)</t>
  </si>
  <si>
    <t>QD007 - Quantidade de amostras para cloro residual com resultados fora do padrão</t>
  </si>
  <si>
    <t>QD008 - Quantidade de amostras para turbidez (analisadas)</t>
  </si>
  <si>
    <t>QD009 - Quantidade de amostras para turbidez fora do padrão</t>
  </si>
  <si>
    <t>QD011 - Quantidades de extravasamentos de esgotos registrados</t>
  </si>
  <si>
    <t>QD012 - Duração dos extravasamentos registrados</t>
  </si>
  <si>
    <t>QD015 - Quantidade de economias ativas atingidas por interrupções sistemáticas</t>
  </si>
  <si>
    <t>QD019 - Quantidade mínima de amostras para turbidez (obrigatórias)</t>
  </si>
  <si>
    <t>QD020 - Quantidade mínima de amostras para cloro residual (obrigatórias)</t>
  </si>
  <si>
    <t>QD021 - Quantidade de interrupções sistemáticas</t>
  </si>
  <si>
    <t>QD022 - Duração das interrupções sistemáticas</t>
  </si>
  <si>
    <t>QD023 - Quantidade de reclamações ou solicitações de serviços</t>
  </si>
  <si>
    <t>QD024 - Quantidade de serviços executados</t>
  </si>
  <si>
    <t>QD025 - Tempo total de execução dos serviços</t>
  </si>
  <si>
    <t>QD026 - Quantidade de amostras para coliformes totais (analisadas)</t>
  </si>
  <si>
    <t>QD027 - Quantidade de amostras para coliformes totais com resultados fora do padrão</t>
  </si>
  <si>
    <t>QD028 - Quantidade mínima de amostras para coliformes totais (obrigatórias)</t>
  </si>
  <si>
    <t>Indicadores econômico-financeiros e administrativos</t>
  </si>
  <si>
    <t>IN001 - Densidade de economias de água por ligação</t>
  </si>
  <si>
    <t>IN002 - Índice de produtividade: economias ativas por pessoal próprio</t>
  </si>
  <si>
    <t>IN003 - Despesa total com os serviços por m3 faturado</t>
  </si>
  <si>
    <t>IN004 - Tarifa média praticada</t>
  </si>
  <si>
    <t>IN005 - Tarifa média de água</t>
  </si>
  <si>
    <t>IN006 - Tarifa média de esgoto</t>
  </si>
  <si>
    <t>IN007 - Incidência da desp. de pessoal e de serv. de terc. nas despesas totais com os serviços</t>
  </si>
  <si>
    <t>%</t>
  </si>
  <si>
    <t>IN008 - Despesa média anual por empregado</t>
  </si>
  <si>
    <t>IN009 - Índice de hidrometração</t>
  </si>
  <si>
    <t>IN010 - Índice de micromedição relativo ao volume disponibilizado</t>
  </si>
  <si>
    <t>IN011 - Índice de macromedição</t>
  </si>
  <si>
    <t>IN012 - Indicador de desempenho financeiro</t>
  </si>
  <si>
    <t>IN013 - Índice de perdas faturamento</t>
  </si>
  <si>
    <t>IN014 - Consumo micromedido por economia</t>
  </si>
  <si>
    <t>IN015 - Índice de coleta de esgoto</t>
  </si>
  <si>
    <t>IN016 - Índice de tratamento de esgoto</t>
  </si>
  <si>
    <t>IN017 - Consumo de água faturado por economia</t>
  </si>
  <si>
    <t>IN018 - Quantidade equivalente de pessoal total</t>
  </si>
  <si>
    <t>IN019 - Índice de produtividade: economias ativas por pessoal total (equivalente)</t>
  </si>
  <si>
    <t>IN020 - Extensão da rede de água por ligação</t>
  </si>
  <si>
    <t>IN021 - Extensão da rede de esgoto por ligação</t>
  </si>
  <si>
    <t>IN022 - Consumo médio percapita de água</t>
  </si>
  <si>
    <t>IN023 - Índice de atendimento urbano de água</t>
  </si>
  <si>
    <t>IN024 - Índice de atendimento urbano de esgoto referido aos municípios atendidos com água</t>
  </si>
  <si>
    <t>IN025 - Volume de água disponibilizado por economia</t>
  </si>
  <si>
    <t>IN026 - Despesa de exploração por m3 faturado</t>
  </si>
  <si>
    <t>IN027 - Despesa de exploração por economia</t>
  </si>
  <si>
    <t>IN028 - Índice de faturamento de água</t>
  </si>
  <si>
    <t>IN029 - Índice de evasão de receitas</t>
  </si>
  <si>
    <t>IN030 - Margem da despesa de exploração</t>
  </si>
  <si>
    <t>IN031 - Margem da despesa com pessoal próprio</t>
  </si>
  <si>
    <t>IN032 - Margem da despesa com pessoal total (equivalente)</t>
  </si>
  <si>
    <t>IN033 - Margem do serviço da divida</t>
  </si>
  <si>
    <t>IN034 - Margem das outras despesas de exploração</t>
  </si>
  <si>
    <t>IN035 - Participação da despesa com pessoal próprio nas despesas de exploração</t>
  </si>
  <si>
    <t>IN036 - Participação da despesa com pessoal total (equivalente) nas despesas de exploração</t>
  </si>
  <si>
    <t>IN037 - Participação da despesa com energia elétrica nas despesas de exploração</t>
  </si>
  <si>
    <t>IN038 - Participação da despesa com produtos químicos nas despesas de exploração (DEX)</t>
  </si>
  <si>
    <t>IN039 - Participação das outras despesas nas despesas de exploração</t>
  </si>
  <si>
    <t>IN040 - Participação da receita operacional direta de água na receita operacional total</t>
  </si>
  <si>
    <t>IN041 - Participação da receita operacional direta de esgoto na receita operacional total</t>
  </si>
  <si>
    <t>IN042 - Participação da receita operacional indireta na receita operacional total</t>
  </si>
  <si>
    <t>IN043 - Participação das economias residenciais de água no total das economias de água</t>
  </si>
  <si>
    <t>IN044 - Índice de micromedição relativo ao consumo</t>
  </si>
  <si>
    <t>IN045 - Índice de produtividade: empregados próprios por 1000 ligações de água</t>
  </si>
  <si>
    <t>IN046 - Índice de esgoto tratado referido à água consumida</t>
  </si>
  <si>
    <t>IN047 - Índice de atendimento urbano de esgoto referido aos municípios atendidos com esgoto</t>
  </si>
  <si>
    <t>IN048 - Índice de produtividade: empregados próprios por 1000 ligações de água + esgoto</t>
  </si>
  <si>
    <t>IN049 - Índice de perdas na distribuição</t>
  </si>
  <si>
    <t>IN050 - Índice bruto de perdas lineares</t>
  </si>
  <si>
    <t>IN051 - Índice de perdas por ligação</t>
  </si>
  <si>
    <t>IN052 - Índice de consumo de água</t>
  </si>
  <si>
    <t>IN053 - Consumo médio de água por economia</t>
  </si>
  <si>
    <t>IN054 - Dias de faturamento comprometidos com contas a receber</t>
  </si>
  <si>
    <t>IN055 - Índice de atendimento total de água</t>
  </si>
  <si>
    <t>IN056 - Índice de atendimento total de esgoto referido aos municípios atendidos com água</t>
  </si>
  <si>
    <t>IN057 - Índice de fluoretação de água</t>
  </si>
  <si>
    <t>IN058 - Índice de consumo de energia elétrica em sistemas de abastecimento de água</t>
  </si>
  <si>
    <t>IN059 - Índice de consumo de energia elétrica em sistemas de esgotamento sanitário</t>
  </si>
  <si>
    <t>IN060 - Índice de despesas por consumo de energia elétrica nos sistemas de água e esgotos</t>
  </si>
  <si>
    <t>IN071 - Economias atingidas por paralisações</t>
  </si>
  <si>
    <t>IN072 - Duração média das paralisações</t>
  </si>
  <si>
    <t>IN073 - Economias atingidas por intermitências</t>
  </si>
  <si>
    <t>IN074 - Duração média das intermitências</t>
  </si>
  <si>
    <t>IN075 - Incidência das análises de cloro residual fora do padrão</t>
  </si>
  <si>
    <t>IN076 - Incidência das análises de turbidez fora do padrão</t>
  </si>
  <si>
    <t>IN077 - Duração média dos reparos de extravasamentos de esgotos</t>
  </si>
  <si>
    <t>IN079 - Índice de conformidade da quantidade de amostras - cloro residual</t>
  </si>
  <si>
    <t>IN080 - Índice de conformidade da quantidade de amostras - turbidez</t>
  </si>
  <si>
    <t>IN082 - Extravasamentos de esgotos por extensão de rede</t>
  </si>
  <si>
    <t>IN083 - Duração média dos serviços executados</t>
  </si>
  <si>
    <t>IN084 - Incidência das análises de coliformes totais fora do padrão</t>
  </si>
  <si>
    <t>IN085 - Índice de conformidade da quantidade de amostras - coliformes totais</t>
  </si>
  <si>
    <t>IN101 - Índice de suficiência de caixa</t>
  </si>
  <si>
    <t>IN102 - Índice de produtividade de pessoal total (equivalente)</t>
  </si>
  <si>
    <t>Local</t>
  </si>
  <si>
    <t>Empresa privada</t>
  </si>
  <si>
    <t>m³/ano</t>
  </si>
  <si>
    <t>L/ano</t>
  </si>
  <si>
    <t>L/dia</t>
  </si>
  <si>
    <t>hab</t>
  </si>
  <si>
    <t>*População atendida com água SNIS</t>
  </si>
  <si>
    <t>L/hab.dia</t>
  </si>
  <si>
    <t>*Consumo Per Capita</t>
  </si>
  <si>
    <t>*Volume de Água Produzida</t>
  </si>
  <si>
    <t>*Volume de Água Consumida</t>
  </si>
  <si>
    <t>% Efetivamente Consumido</t>
  </si>
  <si>
    <t>% Perda</t>
  </si>
  <si>
    <t>Pop. Urbana</t>
  </si>
  <si>
    <t>Pop. Atendida Água</t>
  </si>
  <si>
    <t>% de Atendimento de Água</t>
  </si>
  <si>
    <t>Pop. Atendida Esgoto</t>
  </si>
  <si>
    <t>% de Atendimento de Esgoto</t>
  </si>
  <si>
    <t>Crescimento Populacional - FONTE: SNIS</t>
  </si>
  <si>
    <t>ANO</t>
  </si>
  <si>
    <t>Urbana</t>
  </si>
  <si>
    <t>Rural</t>
  </si>
  <si>
    <t>Total</t>
  </si>
  <si>
    <t>OK</t>
  </si>
  <si>
    <t>ESTUDO POPULACIONAL</t>
  </si>
  <si>
    <t>SNIS</t>
  </si>
  <si>
    <t>PROJEÇÃO - BASE DE DADOS SNIS</t>
  </si>
  <si>
    <t>ANO  DA CONCESSÃO</t>
  </si>
  <si>
    <t>ANO DO CALENDÁRIO</t>
  </si>
  <si>
    <t>POPULAÇÃO - Cunha</t>
  </si>
  <si>
    <t>TAXA DE URBANIZAÇÃO</t>
  </si>
  <si>
    <t>TAXA DE CRESCIMENTO DA POPULAÇÃO</t>
  </si>
  <si>
    <t>% A.A.</t>
  </si>
  <si>
    <t xml:space="preserve"> </t>
  </si>
  <si>
    <t>CONCESSÃO DE ÁGUA E ESGOTAMENTO SANITÁRIO</t>
  </si>
  <si>
    <t>PREMISSAS DE PROJETO</t>
  </si>
  <si>
    <t>SAA - SISTEMA DE ABASTECIMENTO DE ÁGUA</t>
  </si>
  <si>
    <t>ESPECIFICAÇÃO DO PARÂMETRO</t>
  </si>
  <si>
    <t>ÍNDICE SNIS</t>
  </si>
  <si>
    <t>ÍNDICE ADOTADO</t>
  </si>
  <si>
    <t>UNIDADE</t>
  </si>
  <si>
    <t>FONTE DOS DADOS</t>
  </si>
  <si>
    <t>População atendida</t>
  </si>
  <si>
    <t>Nº Hab/domicílio</t>
  </si>
  <si>
    <t>Nº de Ligações ativas de água</t>
  </si>
  <si>
    <t>und</t>
  </si>
  <si>
    <t>Nº de Economias ativas</t>
  </si>
  <si>
    <t>Nº Economia/ligação</t>
  </si>
  <si>
    <t>und/und</t>
  </si>
  <si>
    <t>Nº de Habitantes/Ligação</t>
  </si>
  <si>
    <t>Hab/und</t>
  </si>
  <si>
    <t>Obs:</t>
  </si>
  <si>
    <t>Consumo per capta</t>
  </si>
  <si>
    <t>Calculado</t>
  </si>
  <si>
    <t>L/hab/dia</t>
  </si>
  <si>
    <t>Extensão da rede de água</t>
  </si>
  <si>
    <t>m</t>
  </si>
  <si>
    <t>Fonte:</t>
  </si>
  <si>
    <t>k1</t>
  </si>
  <si>
    <t>k1 = Vazão média do dia de maior consumo / vazão média diária anual</t>
  </si>
  <si>
    <t>k2</t>
  </si>
  <si>
    <t>k2 = Maior vazão horária do dia /Vazão média horária do dia</t>
  </si>
  <si>
    <t>k3</t>
  </si>
  <si>
    <t>k3 = Adota-se como regra prática usual, 1/3 da demanda do dia de maior consumo.</t>
  </si>
  <si>
    <t>k4</t>
  </si>
  <si>
    <t>m/und</t>
  </si>
  <si>
    <t>k4 = Extensão da rede de água por ligação</t>
  </si>
  <si>
    <t>RELAÇÃO SNIS</t>
  </si>
  <si>
    <t>Obs: Calculado</t>
  </si>
  <si>
    <t>Perdas de água no sistema</t>
  </si>
  <si>
    <t>l/s</t>
  </si>
  <si>
    <t>k5</t>
  </si>
  <si>
    <t>h</t>
  </si>
  <si>
    <t>k5 = Nº de horas em operação da ETA por dia</t>
  </si>
  <si>
    <t>k6</t>
  </si>
  <si>
    <t>k6 = Vazão do módulo de ampliação</t>
  </si>
  <si>
    <t>k7</t>
  </si>
  <si>
    <t>anos</t>
  </si>
  <si>
    <t>k7 = Vida útil do hidrômetro</t>
  </si>
  <si>
    <t>Substituição de redes existentes</t>
  </si>
  <si>
    <t>Exceto Redes em Cimento Amianto, essas serão trocadas 100%</t>
  </si>
  <si>
    <t>Prazo para substituição</t>
  </si>
  <si>
    <t>Exceto Redes em Cimento Amianto, essas serão trocadas em 5 anos</t>
  </si>
  <si>
    <t>Substituição de ligações existentes</t>
  </si>
  <si>
    <t>k4'</t>
  </si>
  <si>
    <t>k4' = Extensão de rede por ligação nas áreas de expansão dos núcleos urbanos</t>
  </si>
  <si>
    <t>k6'</t>
  </si>
  <si>
    <t>k6' = Poço profundo</t>
  </si>
  <si>
    <t>SES - SISTEMA DE ESGOTAMENTO SANITÁRIO</t>
  </si>
  <si>
    <t>Nº de Ligações ativas de esgoto</t>
  </si>
  <si>
    <t>Nº de Economias ativas de esgoto</t>
  </si>
  <si>
    <t>Consumo per capta (água)</t>
  </si>
  <si>
    <t>Extensão da rede de esgoto</t>
  </si>
  <si>
    <t>Capacidade da ETE Sede</t>
  </si>
  <si>
    <t>C</t>
  </si>
  <si>
    <t>Coeficiente de retorno</t>
  </si>
  <si>
    <t>Ti</t>
  </si>
  <si>
    <t>l/s.km</t>
  </si>
  <si>
    <t>Ti = Taxa de contribuição de infiltração</t>
  </si>
  <si>
    <t>k4'' = Extensão da rede de esgoto por ligação</t>
  </si>
  <si>
    <t>k4'' = Extensão de rede por ligação nas áreas de expansão</t>
  </si>
  <si>
    <t>k8</t>
  </si>
  <si>
    <t>k4'''= Extensão de rede/ligação - núcleos</t>
  </si>
  <si>
    <t>k4''' = Extensão de rede por ligação nas áreas de expansão núcleos urbanos</t>
  </si>
  <si>
    <t>PROJEÇÕES DE POPULAÇÃO ATENDIDA E NÚMERO DE ECONOMIAS/LIGAÇÕES</t>
  </si>
  <si>
    <t>Ano</t>
  </si>
  <si>
    <t>População Urbana</t>
  </si>
  <si>
    <t>Índice de Cobertura</t>
  </si>
  <si>
    <t>População  Atendida</t>
  </si>
  <si>
    <t>Consumo Per Capita</t>
  </si>
  <si>
    <t>Nº de Ligações</t>
  </si>
  <si>
    <t>Nº de Economias</t>
  </si>
  <si>
    <t>Concessão</t>
  </si>
  <si>
    <t>Calendário</t>
  </si>
  <si>
    <t>Nº habitantes</t>
  </si>
  <si>
    <t>ICSA</t>
  </si>
  <si>
    <t>Unidades</t>
  </si>
  <si>
    <t>PRODUTOS QUÍMICOS</t>
  </si>
  <si>
    <t>BENCHMARKING</t>
  </si>
  <si>
    <t>Água</t>
  </si>
  <si>
    <t>Coef</t>
  </si>
  <si>
    <t>Esgoto</t>
  </si>
  <si>
    <t>Sulfato de Alumínio</t>
  </si>
  <si>
    <t>Cloro</t>
  </si>
  <si>
    <t>Ácido Fluossilicílico</t>
  </si>
  <si>
    <t>Óxido de Cálcio (Cal)</t>
  </si>
  <si>
    <t>Produto</t>
  </si>
  <si>
    <t>Consumo</t>
  </si>
  <si>
    <t>m³</t>
  </si>
  <si>
    <t>G/l</t>
  </si>
  <si>
    <t>PROJEÇÕES DE VAZÕES DE ÁGUA NO SISTEMA</t>
  </si>
  <si>
    <t>VERIFICAÇÃO DA CAPACIDADE DE PRODUÇÃO</t>
  </si>
  <si>
    <t>DEMANDAS GLOBAIS DE RESERVAÇÃO</t>
  </si>
  <si>
    <t>DEMONSTRATIVO DA CAPACIDADE DE RESERVAÇÃO</t>
  </si>
  <si>
    <t>PROJEÇÕES DOS INCREMENTOS</t>
  </si>
  <si>
    <t>NECESSIDADE</t>
  </si>
  <si>
    <t>Energia elétrica</t>
  </si>
  <si>
    <r>
      <t>Al</t>
    </r>
    <r>
      <rPr>
        <vertAlign val="subscript"/>
        <sz val="11"/>
        <color rgb="FF222222"/>
        <rFont val="Calibri"/>
        <family val="2"/>
        <scheme val="minor"/>
      </rPr>
      <t>2</t>
    </r>
    <r>
      <rPr>
        <sz val="11"/>
        <color rgb="FF222222"/>
        <rFont val="Calibri"/>
        <family val="2"/>
        <scheme val="minor"/>
      </rPr>
      <t>(SO</t>
    </r>
    <r>
      <rPr>
        <vertAlign val="subscript"/>
        <sz val="11"/>
        <color rgb="FF222222"/>
        <rFont val="Calibri"/>
        <family val="2"/>
        <scheme val="minor"/>
      </rPr>
      <t>4</t>
    </r>
    <r>
      <rPr>
        <sz val="11"/>
        <color rgb="FF222222"/>
        <rFont val="Calibri"/>
        <family val="2"/>
        <scheme val="minor"/>
      </rPr>
      <t>)</t>
    </r>
    <r>
      <rPr>
        <vertAlign val="subscript"/>
        <sz val="11"/>
        <color rgb="FF222222"/>
        <rFont val="Calibri"/>
        <family val="2"/>
        <scheme val="minor"/>
      </rPr>
      <t>3</t>
    </r>
  </si>
  <si>
    <r>
      <t>Cl</t>
    </r>
    <r>
      <rPr>
        <vertAlign val="subscript"/>
        <sz val="11"/>
        <color rgb="FF222222"/>
        <rFont val="Calibri"/>
        <family val="2"/>
        <scheme val="minor"/>
      </rPr>
      <t>2</t>
    </r>
  </si>
  <si>
    <r>
      <t>H</t>
    </r>
    <r>
      <rPr>
        <vertAlign val="subscript"/>
        <sz val="11"/>
        <color rgb="FF222222"/>
        <rFont val="Calibri"/>
        <family val="2"/>
        <scheme val="minor"/>
      </rPr>
      <t>2</t>
    </r>
    <r>
      <rPr>
        <sz val="11"/>
        <color rgb="FF222222"/>
        <rFont val="Calibri"/>
        <family val="2"/>
        <scheme val="minor"/>
      </rPr>
      <t>[SiF</t>
    </r>
    <r>
      <rPr>
        <vertAlign val="subscript"/>
        <sz val="11"/>
        <color rgb="FF222222"/>
        <rFont val="Calibri"/>
        <family val="2"/>
        <scheme val="minor"/>
      </rPr>
      <t>6</t>
    </r>
    <r>
      <rPr>
        <sz val="11"/>
        <color rgb="FF222222"/>
        <rFont val="Calibri"/>
        <family val="2"/>
        <scheme val="minor"/>
      </rPr>
      <t>]</t>
    </r>
  </si>
  <si>
    <t>CaO</t>
  </si>
  <si>
    <t>0,018g/l</t>
  </si>
  <si>
    <t>Consumo Diário</t>
  </si>
  <si>
    <t>Demanda Média</t>
  </si>
  <si>
    <t>Demanda Máxima Diária</t>
  </si>
  <si>
    <t>Demanda Máxima Horária</t>
  </si>
  <si>
    <t>Índice de Perdas</t>
  </si>
  <si>
    <t>Vazão de Perdas</t>
  </si>
  <si>
    <t>Vazão Máxima de Produção</t>
  </si>
  <si>
    <t>Vazão Média de Produção</t>
  </si>
  <si>
    <t>Capacidade de Tratamento ETA</t>
  </si>
  <si>
    <t>Necessidade de Ampliação</t>
  </si>
  <si>
    <t>Módulo adicional</t>
  </si>
  <si>
    <t>Capacidade Instalada</t>
  </si>
  <si>
    <t>Taxa de Utilização</t>
  </si>
  <si>
    <t>Demanda por Reservação</t>
  </si>
  <si>
    <t>Capacidade de Reservação</t>
  </si>
  <si>
    <t>Taxa de Utilização Atual</t>
  </si>
  <si>
    <t>R-001 (RAP/REL)</t>
  </si>
  <si>
    <t>Déficit de Reservação</t>
  </si>
  <si>
    <t>Taxa de Utilização Futura</t>
  </si>
  <si>
    <t>Incremento de Ligações</t>
  </si>
  <si>
    <t>Ligações no Terço</t>
  </si>
  <si>
    <t>Ligacões no Terço Oposto</t>
  </si>
  <si>
    <t>Ligações Operacionais</t>
  </si>
  <si>
    <t>Substituição de Ligações no Terço</t>
  </si>
  <si>
    <t>Substituição de Ligacões no Terço Oposto</t>
  </si>
  <si>
    <t>Hidrometração</t>
  </si>
  <si>
    <t>Parque Instalado</t>
  </si>
  <si>
    <t>Substituição de Hidrômetros</t>
  </si>
  <si>
    <t>Incremento de Redes</t>
  </si>
  <si>
    <t>Extensão Projetada</t>
  </si>
  <si>
    <t>Volume Diário Tratado</t>
  </si>
  <si>
    <t>Volume Mensal Tratado</t>
  </si>
  <si>
    <t>Volume Anual Tratado</t>
  </si>
  <si>
    <t>Consumo registrado no SNIS</t>
  </si>
  <si>
    <t>Consumo diário no Sistema</t>
  </si>
  <si>
    <t>Consumo mensal no Sistema</t>
  </si>
  <si>
    <t>Consumo anual no Sistema</t>
  </si>
  <si>
    <t>Dosagem</t>
  </si>
  <si>
    <t>Consumo Mensal</t>
  </si>
  <si>
    <t>Consumo Anual</t>
  </si>
  <si>
    <t>M³/DIA</t>
  </si>
  <si>
    <t>L/S</t>
  </si>
  <si>
    <t>M³/ANO</t>
  </si>
  <si>
    <t>M³</t>
  </si>
  <si>
    <t>UND</t>
  </si>
  <si>
    <t>M</t>
  </si>
  <si>
    <t>m³/dia</t>
  </si>
  <si>
    <t>m³/mês</t>
  </si>
  <si>
    <t>KWh/m³</t>
  </si>
  <si>
    <t>KWh/dia</t>
  </si>
  <si>
    <t>KWh/mês</t>
  </si>
  <si>
    <t>KWh/ano</t>
  </si>
  <si>
    <t>G/L</t>
  </si>
  <si>
    <t>KG/DIA</t>
  </si>
  <si>
    <t>KG/MÊS</t>
  </si>
  <si>
    <t>KG/ANO</t>
  </si>
  <si>
    <t>Ácido Fluossilícico</t>
  </si>
  <si>
    <t>Óxido de Cálcio</t>
  </si>
  <si>
    <t>Distribuição Percentual</t>
  </si>
  <si>
    <t>PROPOSIÇÃO</t>
  </si>
  <si>
    <t>PROJEÇÃO ADOTADA</t>
  </si>
  <si>
    <t>PRAZOS</t>
  </si>
  <si>
    <t>COBERTURA</t>
  </si>
  <si>
    <t>PERDAS</t>
  </si>
  <si>
    <t>HIDROMETRAÇÃO</t>
  </si>
  <si>
    <t>ATUAL</t>
  </si>
  <si>
    <t>EMERGENCIAL</t>
  </si>
  <si>
    <t>CURTO</t>
  </si>
  <si>
    <t>MÉDIO</t>
  </si>
  <si>
    <t>LONGO</t>
  </si>
  <si>
    <t>TRATAMENTO</t>
  </si>
  <si>
    <t>PROJEÇÕES DE POPULAÇÃO E NÚMERO DE ECONOMIAS/LIGAÇÕES</t>
  </si>
  <si>
    <t>População Atendida</t>
  </si>
  <si>
    <t>Consumo Per Capita de Água</t>
  </si>
  <si>
    <t>ICSE</t>
  </si>
  <si>
    <t>PROJEÇÕES DE INCREMENTOS NA REDE COLETORA</t>
  </si>
  <si>
    <t>PROJEÇÕES DE VAZÕES DE ESGOTOS</t>
  </si>
  <si>
    <t>Geração de Lodo</t>
  </si>
  <si>
    <r>
      <t>Cl</t>
    </r>
    <r>
      <rPr>
        <sz val="8"/>
        <color rgb="FF222222"/>
        <rFont val="Calibri"/>
        <family val="2"/>
        <scheme val="minor"/>
      </rPr>
      <t>2</t>
    </r>
  </si>
  <si>
    <t>Extensão de Rede Coletora</t>
  </si>
  <si>
    <t>Incremento de Rede Coletora</t>
  </si>
  <si>
    <t>Substituição de Rede Coletora</t>
  </si>
  <si>
    <t>Substituição de Ligações</t>
  </si>
  <si>
    <t>Geração Diária</t>
  </si>
  <si>
    <t>Geração Média</t>
  </si>
  <si>
    <t>Geração Máxima Diária</t>
  </si>
  <si>
    <t>Geração Máxima Horária</t>
  </si>
  <si>
    <t>Vazão de Infiltração</t>
  </si>
  <si>
    <t>Vazão Média para ETE</t>
  </si>
  <si>
    <t>Vazão Máxima Horária</t>
  </si>
  <si>
    <t>Capacidade da ETE Atual</t>
  </si>
  <si>
    <t>Déficit na ETE Atual</t>
  </si>
  <si>
    <t>ETE Compacta</t>
  </si>
  <si>
    <t>Capacidade da ETE Futura</t>
  </si>
  <si>
    <t>Déficit na ETE Futura</t>
  </si>
  <si>
    <t>Volume de Lodo Gerado Diariamente</t>
  </si>
  <si>
    <t>Massa de Lodo Gerada Diariamente</t>
  </si>
  <si>
    <t>Volume de Lodo Gerado Mensalmente</t>
  </si>
  <si>
    <t>Massa de Lodo Gerada Mensalmente</t>
  </si>
  <si>
    <t>Volume de Lodo Gerado Anualmente</t>
  </si>
  <si>
    <t>Massa de Lodo Gerada Anualmente</t>
  </si>
  <si>
    <t>L/s</t>
  </si>
  <si>
    <t>t/dia</t>
  </si>
  <si>
    <t>t/mês</t>
  </si>
  <si>
    <t>t/ano</t>
  </si>
  <si>
    <t>Guará</t>
  </si>
  <si>
    <t>---</t>
  </si>
  <si>
    <t>Águas de Guará Ltda</t>
  </si>
  <si>
    <t>GUARA</t>
  </si>
  <si>
    <t>Administração pública direta</t>
  </si>
  <si>
    <t>Ambos</t>
  </si>
  <si>
    <t>Atende integralmente</t>
  </si>
  <si>
    <t>GUARÁ</t>
  </si>
  <si>
    <t>POPULAÇÃO - Guará</t>
  </si>
  <si>
    <t>Volume Produzido</t>
  </si>
  <si>
    <t>L/h</t>
  </si>
  <si>
    <t>Consumo de energia elétrica do SAA</t>
  </si>
  <si>
    <t>kWh/ano</t>
  </si>
  <si>
    <t>kWh/mês</t>
  </si>
  <si>
    <t>kWh/dia</t>
  </si>
  <si>
    <t>Consumo de energia elétrica do SES</t>
  </si>
  <si>
    <t>METAS DE ATENDIMENTO
DO SAA - MUNICÍPIO DE GUARÁ</t>
  </si>
  <si>
    <t>METAS DE ATENDIMENTO
DO SES - MUNICÍPIO DE GUARÁ</t>
  </si>
  <si>
    <t>POPULAÇÃO - Distrito SEDE</t>
  </si>
  <si>
    <t>POPULAÇÃO - Distrito Pioneiros</t>
  </si>
  <si>
    <t>Capacidade de Tratamento Poços</t>
  </si>
  <si>
    <t>DEMANDA PARA O SAA - SEDE | Sistema de Poços</t>
  </si>
  <si>
    <t>Guará - Distrito Sede</t>
  </si>
  <si>
    <t>Distrito Pioneiros</t>
  </si>
  <si>
    <t>Capacidade dos Poços SEDE</t>
  </si>
  <si>
    <t>UP 06</t>
  </si>
  <si>
    <t>UP 08</t>
  </si>
  <si>
    <t>UP 10</t>
  </si>
  <si>
    <t>UP 03</t>
  </si>
  <si>
    <t>DEMANDA PARA O SAA - Distrito Pioneiros | Sistema de Poços</t>
  </si>
  <si>
    <t>DEMANDA PARA O SAA | Sistema - Total</t>
  </si>
  <si>
    <t>DEMANDA PARA O SES  - Distrito SEDE</t>
  </si>
  <si>
    <t>DEMANDA PARA O SES - Distrito Pioneiros</t>
  </si>
  <si>
    <t>DEMANDA PARA O SES - TOTAL</t>
  </si>
  <si>
    <t>Distrito SEDE</t>
  </si>
  <si>
    <t>Capacidade da ETE Pioneiros</t>
  </si>
  <si>
    <t>Ferro Fundido</t>
  </si>
  <si>
    <t>Fonte: SNIS 2021</t>
  </si>
  <si>
    <t>Conforme AG002 - SNIS 2021</t>
  </si>
  <si>
    <t>Conforme AG003 - SNIS 2021</t>
  </si>
  <si>
    <t>Conforme AG005 - SNIS 2021</t>
  </si>
  <si>
    <t>Conforme ES002 - SNIS 2021</t>
  </si>
  <si>
    <t>Conforme ES003 - SNIS 2021</t>
  </si>
  <si>
    <t>R-002</t>
  </si>
  <si>
    <t>R-006</t>
  </si>
  <si>
    <t>R-012</t>
  </si>
  <si>
    <t>Morada do Sol</t>
  </si>
  <si>
    <t>R-003</t>
  </si>
  <si>
    <t>R-011</t>
  </si>
  <si>
    <t>Pioneiros</t>
  </si>
  <si>
    <t>Capacidade dos Poços Pioneiro - UP 01</t>
  </si>
  <si>
    <t>UP 09</t>
  </si>
  <si>
    <t>UP 11</t>
  </si>
  <si>
    <t>UP 12</t>
  </si>
  <si>
    <t>Fonte: VT</t>
  </si>
  <si>
    <t>Fonte: PMSB (P.36)</t>
  </si>
  <si>
    <t>Fonte: Levantamento</t>
  </si>
  <si>
    <t>Conforme ES004 - SNIS 2021</t>
  </si>
  <si>
    <t>CENÁRIO 2</t>
  </si>
  <si>
    <t>Fonte:  Adotada 2023</t>
  </si>
  <si>
    <t>Fonte: Informação Fornecida</t>
  </si>
  <si>
    <t>Fonte: Calculado</t>
  </si>
  <si>
    <t>ESTADO DE SÃO PAULO</t>
  </si>
  <si>
    <t>ESTUDO DE DEMANDA - METAS</t>
  </si>
  <si>
    <r>
      <t xml:space="preserve">Inicio da vigência: </t>
    </r>
    <r>
      <rPr>
        <b/>
        <sz val="12"/>
        <color theme="1"/>
        <rFont val="Calibri"/>
        <family val="2"/>
        <scheme val="minor"/>
      </rPr>
      <t>ABRIL/2023</t>
    </r>
  </si>
  <si>
    <r>
      <rPr>
        <sz val="12"/>
        <rFont val="Calibri"/>
        <family val="2"/>
        <scheme val="minor"/>
      </rPr>
      <t>CLIENTE:</t>
    </r>
    <r>
      <rPr>
        <b/>
        <sz val="12"/>
        <rFont val="Calibri"/>
        <family val="2"/>
        <scheme val="minor"/>
      </rPr>
      <t xml:space="preserve"> PREFEITURA MUNICIPAL DE GUARÁ</t>
    </r>
  </si>
  <si>
    <r>
      <t xml:space="preserve">Autorizado conforme </t>
    </r>
    <r>
      <rPr>
        <b/>
        <sz val="12"/>
        <color theme="1"/>
        <rFont val="Calibri"/>
        <family val="2"/>
        <scheme val="minor"/>
      </rPr>
      <t>EDITAL DE CHAMAMENTO PÚBLICO nº 03/2023</t>
    </r>
  </si>
  <si>
    <t>municípios</t>
  </si>
  <si>
    <t>sedes</t>
  </si>
  <si>
    <t>localidades</t>
  </si>
  <si>
    <t>ano</t>
  </si>
  <si>
    <t>local</t>
  </si>
  <si>
    <t>ligações</t>
  </si>
  <si>
    <t>economias</t>
  </si>
  <si>
    <t>km</t>
  </si>
  <si>
    <t>R$/ano</t>
  </si>
  <si>
    <t>empregados</t>
  </si>
  <si>
    <t xml:space="preserve">tipo de atendimento </t>
  </si>
  <si>
    <t>paralisações/ano</t>
  </si>
  <si>
    <t>horas/ano</t>
  </si>
  <si>
    <t>economias/ano</t>
  </si>
  <si>
    <t>amostras/ano</t>
  </si>
  <si>
    <t>extravasamentos/ano</t>
  </si>
  <si>
    <t>interrupções/ano</t>
  </si>
  <si>
    <t>reclamações/ano</t>
  </si>
  <si>
    <t>serviços/ano</t>
  </si>
  <si>
    <t>econ./lig.</t>
  </si>
  <si>
    <t>econ./empreg.</t>
  </si>
  <si>
    <t>R$/m³</t>
  </si>
  <si>
    <t>R$/empreg.</t>
  </si>
  <si>
    <t>m³/mês/econ.</t>
  </si>
  <si>
    <t>empregado</t>
  </si>
  <si>
    <t>econ./empreg. eqv.</t>
  </si>
  <si>
    <t>m/lig.</t>
  </si>
  <si>
    <t>l/hab./dia</t>
  </si>
  <si>
    <t>R$/ano/econ.</t>
  </si>
  <si>
    <t>empreg./mil lig.</t>
  </si>
  <si>
    <t>m³/dia/km</t>
  </si>
  <si>
    <t>l/dia/lig.</t>
  </si>
  <si>
    <t>dias</t>
  </si>
  <si>
    <t>kWh/m³</t>
  </si>
  <si>
    <t>R$/kWh</t>
  </si>
  <si>
    <t>econ./paralis.</t>
  </si>
  <si>
    <t>horas/paralis.</t>
  </si>
  <si>
    <t>econ./interrup.</t>
  </si>
  <si>
    <t>horas/interrup.</t>
  </si>
  <si>
    <t>horas/extrav.</t>
  </si>
  <si>
    <t>extrav./km</t>
  </si>
  <si>
    <t>hora/serviço</t>
  </si>
  <si>
    <t>ligações/empregados</t>
  </si>
  <si>
    <t>ESTUDO DE DEMANDA - SNIS</t>
  </si>
  <si>
    <t>ESTUDO DE DEMANDA - POPULAÇÃO ADOTADA</t>
  </si>
  <si>
    <t>ESTUDO DE DEMANDA - PREMISSAS</t>
  </si>
  <si>
    <t>ESTUDO DE DEMANDA - DIMENSIONAMENTO DO SAA</t>
  </si>
  <si>
    <t>ESTUDO DE DEMANDA - DIMENSIONAMENTO DO SES</t>
  </si>
  <si>
    <t>Obs: Adotado o mesmo índice do SAA</t>
  </si>
  <si>
    <t>Fonte: PMG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</si>
</sst>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  <numFmt numFmtId="166" formatCode="_-* #,##0.000_-;\-* #,##0.000_-;_-* &quot;-&quot;??_-;_-@_-"/>
    <numFmt numFmtId="167" formatCode="0.00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vertAlign val="subscript"/>
      <sz val="11"/>
      <color rgb="FF222222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rgb="FF222222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14"/>
      <color theme="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Up">
        <fgColor theme="8" tint="-0.24994659260841701"/>
        <bgColor theme="8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7" tint="-0.499984740745262"/>
      </left>
      <right style="hair">
        <color theme="7" tint="-0.499984740745262"/>
      </right>
      <top style="thin">
        <color theme="7" tint="-0.499984740745262"/>
      </top>
      <bottom style="hair">
        <color theme="7" tint="-0.499984740745262"/>
      </bottom>
      <diagonal/>
    </border>
    <border>
      <left style="hair">
        <color theme="7" tint="-0.499984740745262"/>
      </left>
      <right style="hair">
        <color theme="7" tint="-0.499984740745262"/>
      </right>
      <top style="thin">
        <color theme="7" tint="-0.499984740745262"/>
      </top>
      <bottom style="hair">
        <color theme="7" tint="-0.499984740745262"/>
      </bottom>
      <diagonal/>
    </border>
    <border>
      <left style="hair">
        <color theme="7" tint="-0.499984740745262"/>
      </left>
      <right style="thin">
        <color theme="7" tint="-0.499984740745262"/>
      </right>
      <top style="thin">
        <color theme="7" tint="-0.499984740745262"/>
      </top>
      <bottom style="hair">
        <color theme="7" tint="-0.499984740745262"/>
      </bottom>
      <diagonal/>
    </border>
    <border>
      <left style="thin">
        <color theme="7" tint="-0.499984740745262"/>
      </left>
      <right style="hair">
        <color theme="7" tint="-0.499984740745262"/>
      </right>
      <top style="hair">
        <color theme="7" tint="-0.499984740745262"/>
      </top>
      <bottom style="thin">
        <color theme="7" tint="-0.499984740745262"/>
      </bottom>
      <diagonal/>
    </border>
    <border>
      <left style="hair">
        <color theme="7" tint="-0.499984740745262"/>
      </left>
      <right style="hair">
        <color theme="7" tint="-0.499984740745262"/>
      </right>
      <top style="hair">
        <color theme="7" tint="-0.499984740745262"/>
      </top>
      <bottom style="thin">
        <color theme="7" tint="-0.499984740745262"/>
      </bottom>
      <diagonal/>
    </border>
    <border>
      <left style="hair">
        <color theme="7" tint="-0.499984740745262"/>
      </left>
      <right style="thin">
        <color theme="7" tint="-0.499984740745262"/>
      </right>
      <top style="hair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 style="hair">
        <color theme="7" tint="-0.499984740745262"/>
      </right>
      <top style="hair">
        <color theme="7" tint="-0.499984740745262"/>
      </top>
      <bottom style="hair">
        <color theme="7" tint="-0.499984740745262"/>
      </bottom>
      <diagonal/>
    </border>
    <border>
      <left style="hair">
        <color theme="7" tint="-0.499984740745262"/>
      </left>
      <right style="hair">
        <color theme="7" tint="-0.499984740745262"/>
      </right>
      <top style="hair">
        <color theme="7" tint="-0.499984740745262"/>
      </top>
      <bottom style="hair">
        <color theme="7" tint="-0.499984740745262"/>
      </bottom>
      <diagonal/>
    </border>
    <border>
      <left style="hair">
        <color theme="7" tint="-0.499984740745262"/>
      </left>
      <right style="thin">
        <color theme="7" tint="-0.499984740745262"/>
      </right>
      <top style="hair">
        <color theme="7" tint="-0.499984740745262"/>
      </top>
      <bottom style="hair">
        <color theme="7" tint="-0.499984740745262"/>
      </bottom>
      <diagonal/>
    </border>
    <border>
      <left style="thin">
        <color theme="7" tint="-0.499984740745262"/>
      </left>
      <right style="hair">
        <color theme="7" tint="-0.499984740745262"/>
      </right>
      <top style="hair">
        <color theme="7" tint="-0.499984740745262"/>
      </top>
      <bottom/>
      <diagonal/>
    </border>
    <border>
      <left style="hair">
        <color theme="7" tint="-0.499984740745262"/>
      </left>
      <right style="hair">
        <color theme="7" tint="-0.499984740745262"/>
      </right>
      <top style="hair">
        <color theme="7" tint="-0.499984740745262"/>
      </top>
      <bottom/>
      <diagonal/>
    </border>
    <border>
      <left style="hair">
        <color theme="7" tint="-0.499984740745262"/>
      </left>
      <right style="thin">
        <color theme="7" tint="-0.499984740745262"/>
      </right>
      <top style="hair">
        <color theme="7" tint="-0.499984740745262"/>
      </top>
      <bottom/>
      <diagonal/>
    </border>
    <border>
      <left style="thin">
        <color theme="7" tint="-0.499984740745262"/>
      </left>
      <right style="hair">
        <color theme="7" tint="-0.499984740745262"/>
      </right>
      <top style="thin">
        <color theme="7" tint="-0.499984740745262"/>
      </top>
      <bottom/>
      <diagonal/>
    </border>
    <border>
      <left style="hair">
        <color theme="7" tint="-0.499984740745262"/>
      </left>
      <right style="hair">
        <color theme="7" tint="-0.499984740745262"/>
      </right>
      <top style="thin">
        <color theme="7" tint="-0.499984740745262"/>
      </top>
      <bottom/>
      <diagonal/>
    </border>
    <border>
      <left style="hair">
        <color theme="7" tint="-0.499984740745262"/>
      </left>
      <right style="thin">
        <color theme="7" tint="-0.499984740745262"/>
      </right>
      <top style="thin">
        <color theme="7" tint="-0.499984740745262"/>
      </top>
      <bottom/>
      <diagonal/>
    </border>
    <border>
      <left style="thin">
        <color theme="7" tint="-0.499984740745262"/>
      </left>
      <right/>
      <top style="thin">
        <color theme="7" tint="-0.499984740745262"/>
      </top>
      <bottom style="hair">
        <color theme="7" tint="-0.499984740745262"/>
      </bottom>
      <diagonal/>
    </border>
    <border>
      <left/>
      <right/>
      <top style="thin">
        <color theme="7" tint="-0.499984740745262"/>
      </top>
      <bottom style="hair">
        <color theme="7" tint="-0.499984740745262"/>
      </bottom>
      <diagonal/>
    </border>
    <border>
      <left/>
      <right style="thin">
        <color theme="7" tint="-0.499984740745262"/>
      </right>
      <top style="thin">
        <color theme="7" tint="-0.499984740745262"/>
      </top>
      <bottom style="hair">
        <color theme="7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7" tint="-0.499984740745262"/>
      </bottom>
      <diagonal/>
    </border>
    <border>
      <left/>
      <right/>
      <top style="thin">
        <color indexed="64"/>
      </top>
      <bottom style="thin">
        <color theme="7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7" tint="-0.499984740745262"/>
      </bottom>
      <diagonal/>
    </border>
    <border>
      <left style="thin">
        <color theme="7" tint="-0.499984740745262"/>
      </left>
      <right/>
      <top style="hair">
        <color theme="7" tint="-0.499984740745262"/>
      </top>
      <bottom style="hair">
        <color theme="7" tint="-0.499984740745262"/>
      </bottom>
      <diagonal/>
    </border>
    <border>
      <left/>
      <right/>
      <top style="hair">
        <color theme="7" tint="-0.499984740745262"/>
      </top>
      <bottom style="hair">
        <color theme="7" tint="-0.499984740745262"/>
      </bottom>
      <diagonal/>
    </border>
    <border>
      <left/>
      <right style="thin">
        <color theme="7" tint="-0.499984740745262"/>
      </right>
      <top style="hair">
        <color theme="7" tint="-0.499984740745262"/>
      </top>
      <bottom style="hair">
        <color theme="7" tint="-0.499984740745262"/>
      </bottom>
      <diagonal/>
    </border>
    <border>
      <left style="hair">
        <color theme="7" tint="-0.499984740745262"/>
      </left>
      <right/>
      <top style="thin">
        <color theme="7" tint="-0.499984740745262"/>
      </top>
      <bottom style="hair">
        <color theme="7" tint="-0.499984740745262"/>
      </bottom>
      <diagonal/>
    </border>
    <border>
      <left/>
      <right style="hair">
        <color theme="7" tint="-0.499984740745262"/>
      </right>
      <top style="thin">
        <color theme="7" tint="-0.499984740745262"/>
      </top>
      <bottom style="hair">
        <color theme="7" tint="-0.499984740745262"/>
      </bottom>
      <diagonal/>
    </border>
    <border>
      <left style="hair">
        <color theme="7" tint="-0.499984740745262"/>
      </left>
      <right/>
      <top style="hair">
        <color theme="7" tint="-0.499984740745262"/>
      </top>
      <bottom style="thin">
        <color theme="7" tint="-0.499984740745262"/>
      </bottom>
      <diagonal/>
    </border>
    <border>
      <left/>
      <right style="hair">
        <color theme="7" tint="-0.499984740745262"/>
      </right>
      <top style="hair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/>
      <top style="hair">
        <color theme="7" tint="-0.499984740745262"/>
      </top>
      <bottom style="thin">
        <color theme="7" tint="-0.499984740745262"/>
      </bottom>
      <diagonal/>
    </border>
    <border>
      <left/>
      <right style="thin">
        <color theme="7" tint="-0.499984740745262"/>
      </right>
      <top style="hair">
        <color theme="7" tint="-0.499984740745262"/>
      </top>
      <bottom style="thin">
        <color theme="7" tint="-0.499984740745262"/>
      </bottom>
      <diagonal/>
    </border>
    <border>
      <left style="hair">
        <color theme="7" tint="-0.499984740745262"/>
      </left>
      <right/>
      <top style="hair">
        <color theme="7" tint="-0.499984740745262"/>
      </top>
      <bottom style="hair">
        <color theme="7" tint="-0.499984740745262"/>
      </bottom>
      <diagonal/>
    </border>
    <border>
      <left/>
      <right style="hair">
        <color theme="7" tint="-0.499984740745262"/>
      </right>
      <top style="hair">
        <color theme="7" tint="-0.499984740745262"/>
      </top>
      <bottom style="hair">
        <color theme="7" tint="-0.499984740745262"/>
      </bottom>
      <diagonal/>
    </border>
    <border>
      <left style="thin">
        <color theme="7" tint="-0.499984740745262"/>
      </left>
      <right/>
      <top/>
      <bottom style="hair">
        <color theme="7" tint="-0.499984740745262"/>
      </bottom>
      <diagonal/>
    </border>
    <border>
      <left style="hair">
        <color theme="7" tint="-0.499984740745262"/>
      </left>
      <right style="hair">
        <color theme="7" tint="-0.499984740745262"/>
      </right>
      <top/>
      <bottom style="hair">
        <color theme="7" tint="-0.499984740745262"/>
      </bottom>
      <diagonal/>
    </border>
    <border>
      <left/>
      <right style="thin">
        <color theme="7" tint="-0.499984740745262"/>
      </right>
      <top/>
      <bottom style="hair">
        <color theme="7" tint="-0.499984740745262"/>
      </bottom>
      <diagonal/>
    </border>
    <border>
      <left style="hair">
        <color theme="7" tint="-0.499984740745262"/>
      </left>
      <right/>
      <top style="hair">
        <color theme="7" tint="-0.499984740745262"/>
      </top>
      <bottom/>
      <diagonal/>
    </border>
    <border>
      <left/>
      <right style="hair">
        <color theme="7" tint="-0.499984740745262"/>
      </right>
      <top style="hair">
        <color theme="7" tint="-0.499984740745262"/>
      </top>
      <bottom/>
      <diagonal/>
    </border>
    <border>
      <left/>
      <right style="thin">
        <color theme="7" tint="-0.499984740745262"/>
      </right>
      <top style="hair">
        <color theme="7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theme="7" tint="-0.499984740745262"/>
      </left>
      <right style="hair">
        <color theme="7" tint="-0.499984740745262"/>
      </right>
      <top style="hair">
        <color theme="7" tint="-0.499984740745262"/>
      </top>
      <bottom style="thin">
        <color indexed="64"/>
      </bottom>
      <diagonal/>
    </border>
    <border>
      <left style="thin">
        <color theme="7" tint="-0.499984740745262"/>
      </left>
      <right style="hair">
        <color theme="7" tint="-0.499984740745262"/>
      </right>
      <top style="hair">
        <color theme="7" tint="-0.499984740745262"/>
      </top>
      <bottom style="thin">
        <color indexed="64"/>
      </bottom>
      <diagonal/>
    </border>
    <border>
      <left style="hair">
        <color theme="7" tint="-0.499984740745262"/>
      </left>
      <right style="thin">
        <color theme="7" tint="-0.499984740745262"/>
      </right>
      <top style="hair">
        <color theme="7" tint="-0.499984740745262"/>
      </top>
      <bottom style="thin">
        <color indexed="64"/>
      </bottom>
      <diagonal/>
    </border>
    <border>
      <left style="hair">
        <color theme="7" tint="-0.499984740745262"/>
      </left>
      <right/>
      <top style="hair">
        <color theme="7" tint="-0.499984740745262"/>
      </top>
      <bottom style="thin">
        <color indexed="64"/>
      </bottom>
      <diagonal/>
    </border>
    <border>
      <left style="thin">
        <color theme="7" tint="-0.499984740745262"/>
      </left>
      <right/>
      <top/>
      <bottom style="thin">
        <color indexed="64"/>
      </bottom>
      <diagonal/>
    </border>
    <border>
      <left style="hair">
        <color theme="7" tint="-0.499984740745262"/>
      </left>
      <right style="hair">
        <color theme="7" tint="-0.499984740745262"/>
      </right>
      <top/>
      <bottom style="thin">
        <color indexed="64"/>
      </bottom>
      <diagonal/>
    </border>
    <border>
      <left/>
      <right style="thin">
        <color theme="7" tint="-0.499984740745262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9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43" fontId="0" fillId="0" borderId="3" xfId="1" applyFont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43" fontId="0" fillId="5" borderId="3" xfId="1" applyFont="1" applyFill="1" applyBorder="1" applyAlignment="1">
      <alignment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/>
    </xf>
    <xf numFmtId="43" fontId="0" fillId="0" borderId="4" xfId="1" applyFont="1" applyBorder="1" applyAlignment="1">
      <alignment vertical="center"/>
    </xf>
    <xf numFmtId="0" fontId="0" fillId="0" borderId="5" xfId="0" applyBorder="1" applyAlignment="1">
      <alignment vertical="center"/>
    </xf>
    <xf numFmtId="43" fontId="0" fillId="0" borderId="0" xfId="0" applyNumberFormat="1" applyAlignment="1">
      <alignment vertical="center"/>
    </xf>
    <xf numFmtId="10" fontId="0" fillId="0" borderId="0" xfId="2" applyNumberFormat="1" applyFont="1" applyAlignment="1">
      <alignment vertical="center"/>
    </xf>
    <xf numFmtId="10" fontId="0" fillId="0" borderId="4" xfId="0" applyNumberFormat="1" applyBorder="1" applyAlignment="1">
      <alignment vertical="center"/>
    </xf>
    <xf numFmtId="10" fontId="0" fillId="0" borderId="4" xfId="2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164" fontId="0" fillId="6" borderId="3" xfId="1" applyNumberFormat="1" applyFont="1" applyFill="1" applyBorder="1" applyAlignment="1">
      <alignment vertical="center"/>
    </xf>
    <xf numFmtId="0" fontId="0" fillId="7" borderId="3" xfId="0" applyFill="1" applyBorder="1" applyAlignment="1">
      <alignment horizontal="center" vertical="center"/>
    </xf>
    <xf numFmtId="164" fontId="0" fillId="7" borderId="3" xfId="1" applyNumberFormat="1" applyFont="1" applyFill="1" applyBorder="1" applyAlignment="1">
      <alignment vertical="center"/>
    </xf>
    <xf numFmtId="0" fontId="0" fillId="8" borderId="0" xfId="0" applyFill="1" applyAlignment="1">
      <alignment vertical="center"/>
    </xf>
    <xf numFmtId="0" fontId="5" fillId="9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6" fillId="10" borderId="0" xfId="0" applyFont="1" applyFill="1" applyAlignment="1">
      <alignment vertical="center"/>
    </xf>
    <xf numFmtId="0" fontId="7" fillId="10" borderId="0" xfId="0" applyFont="1" applyFill="1" applyAlignment="1">
      <alignment vertical="center"/>
    </xf>
    <xf numFmtId="0" fontId="0" fillId="1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11" borderId="15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4" fillId="11" borderId="18" xfId="0" applyFont="1" applyFill="1" applyBorder="1" applyAlignment="1">
      <alignment horizontal="center" vertical="center"/>
    </xf>
    <xf numFmtId="0" fontId="4" fillId="11" borderId="19" xfId="0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10" borderId="14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164" fontId="0" fillId="10" borderId="15" xfId="1" applyNumberFormat="1" applyFont="1" applyFill="1" applyBorder="1" applyAlignment="1">
      <alignment vertical="center"/>
    </xf>
    <xf numFmtId="164" fontId="0" fillId="10" borderId="15" xfId="0" applyNumberFormat="1" applyFill="1" applyBorder="1" applyAlignment="1">
      <alignment vertical="center"/>
    </xf>
    <xf numFmtId="10" fontId="0" fillId="10" borderId="15" xfId="2" applyNumberFormat="1" applyFont="1" applyFill="1" applyBorder="1" applyAlignment="1">
      <alignment vertical="center"/>
    </xf>
    <xf numFmtId="0" fontId="0" fillId="12" borderId="9" xfId="0" applyFill="1" applyBorder="1" applyAlignment="1">
      <alignment vertical="center"/>
    </xf>
    <xf numFmtId="0" fontId="0" fillId="12" borderId="13" xfId="0" applyFill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5" fontId="0" fillId="0" borderId="15" xfId="1" applyNumberFormat="1" applyFont="1" applyBorder="1" applyAlignment="1">
      <alignment vertical="center"/>
    </xf>
    <xf numFmtId="165" fontId="0" fillId="0" borderId="16" xfId="1" applyNumberFormat="1" applyFont="1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5" fontId="0" fillId="0" borderId="21" xfId="1" applyNumberFormat="1" applyFont="1" applyBorder="1" applyAlignment="1">
      <alignment vertical="center"/>
    </xf>
    <xf numFmtId="165" fontId="0" fillId="0" borderId="22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5" fontId="0" fillId="0" borderId="18" xfId="1" applyNumberFormat="1" applyFont="1" applyBorder="1" applyAlignment="1">
      <alignment vertical="center"/>
    </xf>
    <xf numFmtId="165" fontId="0" fillId="0" borderId="19" xfId="1" applyNumberFormat="1" applyFont="1" applyBorder="1" applyAlignment="1">
      <alignment vertical="center"/>
    </xf>
    <xf numFmtId="0" fontId="0" fillId="13" borderId="3" xfId="0" applyFill="1" applyBorder="1" applyAlignment="1">
      <alignment horizontal="center" vertical="center"/>
    </xf>
    <xf numFmtId="164" fontId="0" fillId="13" borderId="3" xfId="1" applyNumberFormat="1" applyFont="1" applyFill="1" applyBorder="1" applyAlignment="1">
      <alignment vertical="center"/>
    </xf>
    <xf numFmtId="164" fontId="0" fillId="13" borderId="3" xfId="0" applyNumberFormat="1" applyFill="1" applyBorder="1" applyAlignment="1">
      <alignment vertical="center"/>
    </xf>
    <xf numFmtId="164" fontId="0" fillId="13" borderId="15" xfId="0" applyNumberFormat="1" applyFill="1" applyBorder="1" applyAlignment="1">
      <alignment vertical="center"/>
    </xf>
    <xf numFmtId="164" fontId="0" fillId="13" borderId="15" xfId="1" applyNumberFormat="1" applyFont="1" applyFill="1" applyBorder="1" applyAlignment="1">
      <alignment vertical="center"/>
    </xf>
    <xf numFmtId="10" fontId="0" fillId="13" borderId="15" xfId="2" applyNumberFormat="1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164" fontId="0" fillId="13" borderId="18" xfId="1" applyNumberFormat="1" applyFont="1" applyFill="1" applyBorder="1" applyAlignment="1">
      <alignment vertical="center"/>
    </xf>
    <xf numFmtId="164" fontId="0" fillId="13" borderId="18" xfId="0" applyNumberFormat="1" applyFill="1" applyBorder="1" applyAlignment="1">
      <alignment vertical="center"/>
    </xf>
    <xf numFmtId="10" fontId="0" fillId="13" borderId="18" xfId="2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164" fontId="0" fillId="0" borderId="15" xfId="1" applyNumberFormat="1" applyFon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0" fontId="0" fillId="0" borderId="15" xfId="2" applyNumberFormat="1" applyFont="1" applyBorder="1" applyAlignment="1">
      <alignment vertical="center"/>
    </xf>
    <xf numFmtId="10" fontId="0" fillId="0" borderId="15" xfId="2" applyNumberFormat="1" applyFont="1" applyFill="1" applyBorder="1" applyAlignment="1">
      <alignment vertical="center"/>
    </xf>
    <xf numFmtId="164" fontId="0" fillId="0" borderId="21" xfId="1" applyNumberFormat="1" applyFont="1" applyBorder="1" applyAlignment="1">
      <alignment vertical="center"/>
    </xf>
    <xf numFmtId="164" fontId="0" fillId="0" borderId="21" xfId="0" applyNumberFormat="1" applyBorder="1" applyAlignment="1">
      <alignment vertical="center"/>
    </xf>
    <xf numFmtId="10" fontId="0" fillId="0" borderId="21" xfId="2" applyNumberFormat="1" applyFont="1" applyBorder="1" applyAlignment="1">
      <alignment vertical="center"/>
    </xf>
    <xf numFmtId="164" fontId="0" fillId="0" borderId="18" xfId="1" applyNumberFormat="1" applyFon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10" fontId="0" fillId="0" borderId="18" xfId="2" applyNumberFormat="1" applyFont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10" fontId="0" fillId="0" borderId="0" xfId="2" applyNumberFormat="1" applyFont="1" applyBorder="1" applyAlignment="1">
      <alignment vertical="center"/>
    </xf>
    <xf numFmtId="164" fontId="0" fillId="10" borderId="16" xfId="1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164" fontId="0" fillId="13" borderId="19" xfId="1" applyNumberFormat="1" applyFont="1" applyFill="1" applyBorder="1" applyAlignment="1">
      <alignment vertical="center"/>
    </xf>
    <xf numFmtId="0" fontId="2" fillId="14" borderId="0" xfId="0" applyFont="1" applyFill="1" applyAlignment="1">
      <alignment vertical="center"/>
    </xf>
    <xf numFmtId="0" fontId="0" fillId="14" borderId="0" xfId="0" applyFill="1" applyAlignment="1">
      <alignment vertical="center"/>
    </xf>
    <xf numFmtId="3" fontId="0" fillId="0" borderId="0" xfId="0" applyNumberFormat="1" applyAlignment="1">
      <alignment vertical="center"/>
    </xf>
    <xf numFmtId="165" fontId="1" fillId="0" borderId="0" xfId="1" applyNumberFormat="1" applyFont="1" applyAlignment="1">
      <alignment vertical="center"/>
    </xf>
    <xf numFmtId="43" fontId="8" fillId="15" borderId="0" xfId="1" applyFont="1" applyFill="1" applyAlignment="1">
      <alignment vertical="center"/>
    </xf>
    <xf numFmtId="164" fontId="1" fillId="0" borderId="0" xfId="1" applyNumberFormat="1" applyFont="1" applyAlignment="1">
      <alignment vertical="center"/>
    </xf>
    <xf numFmtId="166" fontId="1" fillId="0" borderId="0" xfId="1" applyNumberFormat="1" applyFont="1" applyAlignment="1">
      <alignment vertical="center"/>
    </xf>
    <xf numFmtId="43" fontId="1" fillId="0" borderId="0" xfId="1" applyFont="1" applyFill="1" applyAlignment="1">
      <alignment vertical="center"/>
    </xf>
    <xf numFmtId="43" fontId="1" fillId="0" borderId="0" xfId="1" applyFont="1" applyAlignment="1">
      <alignment vertical="center"/>
    </xf>
    <xf numFmtId="0" fontId="10" fillId="0" borderId="0" xfId="0" applyFont="1" applyAlignment="1">
      <alignment vertical="center"/>
    </xf>
    <xf numFmtId="43" fontId="1" fillId="16" borderId="0" xfId="1" applyFont="1" applyFill="1" applyAlignment="1">
      <alignment vertical="center"/>
    </xf>
    <xf numFmtId="10" fontId="0" fillId="0" borderId="0" xfId="0" applyNumberFormat="1" applyAlignment="1">
      <alignment vertical="center"/>
    </xf>
    <xf numFmtId="10" fontId="8" fillId="15" borderId="0" xfId="2" applyNumberFormat="1" applyFont="1" applyFill="1" applyAlignment="1">
      <alignment vertical="center"/>
    </xf>
    <xf numFmtId="43" fontId="0" fillId="16" borderId="0" xfId="1" applyFont="1" applyFill="1" applyAlignment="1">
      <alignment vertical="center"/>
    </xf>
    <xf numFmtId="43" fontId="0" fillId="16" borderId="0" xfId="0" applyNumberFormat="1" applyFill="1" applyAlignment="1">
      <alignment vertical="center"/>
    </xf>
    <xf numFmtId="43" fontId="9" fillId="13" borderId="0" xfId="1" applyFont="1" applyFill="1" applyAlignment="1">
      <alignment vertical="center"/>
    </xf>
    <xf numFmtId="43" fontId="0" fillId="0" borderId="0" xfId="1" applyFont="1" applyFill="1" applyAlignment="1">
      <alignment vertical="center"/>
    </xf>
    <xf numFmtId="10" fontId="0" fillId="0" borderId="0" xfId="2" applyNumberFormat="1" applyFont="1" applyFill="1"/>
    <xf numFmtId="10" fontId="0" fillId="16" borderId="0" xfId="2" applyNumberFormat="1" applyFont="1" applyFill="1"/>
    <xf numFmtId="0" fontId="10" fillId="0" borderId="0" xfId="0" applyFont="1"/>
    <xf numFmtId="43" fontId="0" fillId="13" borderId="0" xfId="1" applyFont="1" applyFill="1" applyAlignment="1">
      <alignment vertical="center"/>
    </xf>
    <xf numFmtId="0" fontId="3" fillId="0" borderId="0" xfId="0" applyFont="1"/>
    <xf numFmtId="43" fontId="0" fillId="16" borderId="0" xfId="0" applyNumberFormat="1" applyFill="1"/>
    <xf numFmtId="0" fontId="0" fillId="14" borderId="0" xfId="0" applyFill="1"/>
    <xf numFmtId="167" fontId="0" fillId="0" borderId="0" xfId="2" applyNumberFormat="1" applyFont="1"/>
    <xf numFmtId="0" fontId="12" fillId="0" borderId="0" xfId="0" applyFont="1" applyAlignment="1">
      <alignment vertical="center"/>
    </xf>
    <xf numFmtId="0" fontId="0" fillId="5" borderId="9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10" fontId="0" fillId="10" borderId="32" xfId="2" applyNumberFormat="1" applyFont="1" applyFill="1" applyBorder="1" applyAlignment="1">
      <alignment vertical="center"/>
    </xf>
    <xf numFmtId="43" fontId="0" fillId="10" borderId="15" xfId="1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43" fontId="0" fillId="0" borderId="15" xfId="1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43" fontId="0" fillId="0" borderId="21" xfId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43" fontId="0" fillId="0" borderId="18" xfId="1" applyFont="1" applyBorder="1" applyAlignment="1">
      <alignment vertical="center"/>
    </xf>
    <xf numFmtId="0" fontId="0" fillId="0" borderId="0" xfId="0" applyAlignment="1">
      <alignment horizontal="center" vertical="center"/>
    </xf>
    <xf numFmtId="10" fontId="0" fillId="0" borderId="0" xfId="2" applyNumberFormat="1" applyFont="1" applyFill="1" applyBorder="1" applyAlignment="1">
      <alignment vertical="center"/>
    </xf>
    <xf numFmtId="0" fontId="6" fillId="11" borderId="0" xfId="0" applyFont="1" applyFill="1" applyAlignment="1">
      <alignment vertical="center"/>
    </xf>
    <xf numFmtId="0" fontId="7" fillId="11" borderId="0" xfId="0" applyFont="1" applyFill="1" applyAlignment="1">
      <alignment vertical="center"/>
    </xf>
    <xf numFmtId="0" fontId="0" fillId="11" borderId="0" xfId="0" applyFill="1" applyAlignment="1">
      <alignment vertical="center"/>
    </xf>
    <xf numFmtId="0" fontId="3" fillId="5" borderId="3" xfId="0" applyFont="1" applyFill="1" applyBorder="1" applyAlignment="1">
      <alignment vertical="center"/>
    </xf>
    <xf numFmtId="0" fontId="11" fillId="5" borderId="3" xfId="0" applyFont="1" applyFill="1" applyBorder="1" applyAlignment="1">
      <alignment horizontal="center" vertical="center"/>
    </xf>
    <xf numFmtId="43" fontId="0" fillId="0" borderId="0" xfId="0" applyNumberFormat="1"/>
    <xf numFmtId="0" fontId="0" fillId="5" borderId="3" xfId="0" applyFill="1" applyBorder="1" applyAlignment="1">
      <alignment vertical="center"/>
    </xf>
    <xf numFmtId="0" fontId="14" fillId="5" borderId="3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1" fillId="0" borderId="0" xfId="0" applyFont="1"/>
    <xf numFmtId="43" fontId="14" fillId="0" borderId="0" xfId="1" applyFont="1"/>
    <xf numFmtId="0" fontId="14" fillId="0" borderId="0" xfId="0" applyFont="1"/>
    <xf numFmtId="0" fontId="3" fillId="4" borderId="3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43" fontId="14" fillId="0" borderId="3" xfId="1" applyFont="1" applyBorder="1" applyAlignment="1">
      <alignment horizontal="center" vertical="center"/>
    </xf>
    <xf numFmtId="43" fontId="14" fillId="17" borderId="3" xfId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66" fontId="14" fillId="0" borderId="3" xfId="1" applyNumberFormat="1" applyFont="1" applyBorder="1" applyAlignment="1">
      <alignment horizontal="center" vertical="center"/>
    </xf>
    <xf numFmtId="0" fontId="0" fillId="5" borderId="8" xfId="0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5" borderId="35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/>
    </xf>
    <xf numFmtId="43" fontId="11" fillId="0" borderId="3" xfId="1" applyFont="1" applyBorder="1" applyAlignment="1">
      <alignment horizontal="center" vertical="center"/>
    </xf>
    <xf numFmtId="0" fontId="11" fillId="17" borderId="3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" fontId="17" fillId="5" borderId="17" xfId="0" applyNumberFormat="1" applyFont="1" applyFill="1" applyBorder="1" applyAlignment="1">
      <alignment horizontal="center" vertical="center" shrinkToFit="1"/>
    </xf>
    <xf numFmtId="1" fontId="17" fillId="5" borderId="18" xfId="0" applyNumberFormat="1" applyFont="1" applyFill="1" applyBorder="1" applyAlignment="1">
      <alignment horizontal="center" vertical="center" shrinkToFit="1"/>
    </xf>
    <xf numFmtId="1" fontId="17" fillId="5" borderId="19" xfId="0" applyNumberFormat="1" applyFont="1" applyFill="1" applyBorder="1" applyAlignment="1">
      <alignment horizontal="center" vertical="center" shrinkToFit="1"/>
    </xf>
    <xf numFmtId="1" fontId="17" fillId="5" borderId="26" xfId="0" applyNumberFormat="1" applyFont="1" applyFill="1" applyBorder="1" applyAlignment="1">
      <alignment horizontal="center" vertical="center" shrinkToFit="1"/>
    </xf>
    <xf numFmtId="1" fontId="17" fillId="5" borderId="27" xfId="0" applyNumberFormat="1" applyFont="1" applyFill="1" applyBorder="1" applyAlignment="1">
      <alignment horizontal="center" vertical="center" shrinkToFit="1"/>
    </xf>
    <xf numFmtId="1" fontId="17" fillId="0" borderId="0" xfId="0" applyNumberFormat="1" applyFont="1" applyAlignment="1">
      <alignment horizontal="center" vertical="center" shrinkToFit="1"/>
    </xf>
    <xf numFmtId="1" fontId="17" fillId="5" borderId="37" xfId="0" applyNumberFormat="1" applyFont="1" applyFill="1" applyBorder="1" applyAlignment="1">
      <alignment horizontal="center" vertical="center" shrinkToFit="1"/>
    </xf>
    <xf numFmtId="1" fontId="17" fillId="5" borderId="29" xfId="0" applyNumberFormat="1" applyFont="1" applyFill="1" applyBorder="1" applyAlignment="1">
      <alignment horizontal="center" vertical="center" shrinkToFit="1"/>
    </xf>
    <xf numFmtId="0" fontId="14" fillId="17" borderId="3" xfId="0" applyFont="1" applyFill="1" applyBorder="1" applyAlignment="1">
      <alignment horizontal="center" vertical="center"/>
    </xf>
    <xf numFmtId="164" fontId="0" fillId="0" borderId="0" xfId="0" applyNumberFormat="1"/>
    <xf numFmtId="43" fontId="0" fillId="10" borderId="14" xfId="1" applyFont="1" applyFill="1" applyBorder="1" applyAlignment="1">
      <alignment vertical="center"/>
    </xf>
    <xf numFmtId="43" fontId="0" fillId="10" borderId="16" xfId="1" applyFont="1" applyFill="1" applyBorder="1" applyAlignment="1">
      <alignment vertical="center"/>
    </xf>
    <xf numFmtId="43" fontId="3" fillId="10" borderId="14" xfId="1" applyFont="1" applyFill="1" applyBorder="1" applyAlignment="1">
      <alignment vertical="center"/>
    </xf>
    <xf numFmtId="43" fontId="0" fillId="0" borderId="0" xfId="1" applyFont="1" applyFill="1" applyBorder="1" applyAlignment="1">
      <alignment vertical="center"/>
    </xf>
    <xf numFmtId="43" fontId="0" fillId="10" borderId="14" xfId="0" applyNumberFormat="1" applyFill="1" applyBorder="1" applyAlignment="1">
      <alignment vertical="center"/>
    </xf>
    <xf numFmtId="43" fontId="0" fillId="10" borderId="15" xfId="0" applyNumberFormat="1" applyFill="1" applyBorder="1" applyAlignment="1">
      <alignment vertical="center"/>
    </xf>
    <xf numFmtId="43" fontId="0" fillId="16" borderId="15" xfId="0" applyNumberFormat="1" applyFill="1" applyBorder="1" applyAlignment="1">
      <alignment vertical="center"/>
    </xf>
    <xf numFmtId="10" fontId="0" fillId="10" borderId="16" xfId="2" applyNumberFormat="1" applyFont="1" applyFill="1" applyBorder="1" applyAlignment="1">
      <alignment vertical="center"/>
    </xf>
    <xf numFmtId="43" fontId="3" fillId="10" borderId="16" xfId="1" applyFont="1" applyFill="1" applyBorder="1" applyAlignment="1">
      <alignment vertical="center"/>
    </xf>
    <xf numFmtId="43" fontId="0" fillId="10" borderId="25" xfId="1" applyFont="1" applyFill="1" applyBorder="1" applyAlignment="1">
      <alignment vertical="center"/>
    </xf>
    <xf numFmtId="164" fontId="0" fillId="10" borderId="14" xfId="0" applyNumberFormat="1" applyFill="1" applyBorder="1" applyAlignment="1">
      <alignment vertical="center"/>
    </xf>
    <xf numFmtId="164" fontId="0" fillId="10" borderId="16" xfId="0" applyNumberFormat="1" applyFill="1" applyBorder="1" applyAlignment="1">
      <alignment vertical="center"/>
    </xf>
    <xf numFmtId="43" fontId="9" fillId="10" borderId="14" xfId="1" applyFont="1" applyFill="1" applyBorder="1"/>
    <xf numFmtId="43" fontId="0" fillId="10" borderId="16" xfId="0" applyNumberFormat="1" applyFill="1" applyBorder="1" applyAlignment="1">
      <alignment vertical="center"/>
    </xf>
    <xf numFmtId="43" fontId="9" fillId="10" borderId="35" xfId="1" applyFont="1" applyFill="1" applyBorder="1"/>
    <xf numFmtId="43" fontId="9" fillId="10" borderId="15" xfId="1" applyFont="1" applyFill="1" applyBorder="1"/>
    <xf numFmtId="43" fontId="9" fillId="10" borderId="30" xfId="1" applyFont="1" applyFill="1" applyBorder="1"/>
    <xf numFmtId="43" fontId="9" fillId="10" borderId="16" xfId="1" applyFont="1" applyFill="1" applyBorder="1"/>
    <xf numFmtId="43" fontId="0" fillId="0" borderId="14" xfId="1" applyFont="1" applyBorder="1" applyAlignment="1">
      <alignment vertical="center"/>
    </xf>
    <xf numFmtId="43" fontId="0" fillId="0" borderId="16" xfId="1" applyFont="1" applyBorder="1" applyAlignment="1">
      <alignment vertical="center"/>
    </xf>
    <xf numFmtId="43" fontId="3" fillId="0" borderId="14" xfId="1" applyFont="1" applyBorder="1" applyAlignment="1">
      <alignment vertical="center"/>
    </xf>
    <xf numFmtId="43" fontId="0" fillId="0" borderId="14" xfId="0" applyNumberFormat="1" applyBorder="1" applyAlignment="1">
      <alignment vertical="center"/>
    </xf>
    <xf numFmtId="43" fontId="0" fillId="0" borderId="15" xfId="0" applyNumberFormat="1" applyBorder="1" applyAlignment="1">
      <alignment vertical="center"/>
    </xf>
    <xf numFmtId="10" fontId="0" fillId="0" borderId="16" xfId="2" applyNumberFormat="1" applyFont="1" applyBorder="1" applyAlignment="1">
      <alignment vertical="center"/>
    </xf>
    <xf numFmtId="43" fontId="3" fillId="0" borderId="16" xfId="1" applyFont="1" applyBorder="1" applyAlignment="1">
      <alignment vertical="center"/>
    </xf>
    <xf numFmtId="43" fontId="0" fillId="0" borderId="25" xfId="1" applyFon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43" fontId="9" fillId="0" borderId="14" xfId="1" applyFont="1" applyFill="1" applyBorder="1"/>
    <xf numFmtId="43" fontId="0" fillId="0" borderId="16" xfId="0" applyNumberFormat="1" applyBorder="1" applyAlignment="1">
      <alignment vertical="center"/>
    </xf>
    <xf numFmtId="43" fontId="9" fillId="0" borderId="35" xfId="1" applyFont="1" applyFill="1" applyBorder="1"/>
    <xf numFmtId="43" fontId="9" fillId="0" borderId="15" xfId="1" applyFont="1" applyFill="1" applyBorder="1"/>
    <xf numFmtId="43" fontId="9" fillId="0" borderId="30" xfId="1" applyFont="1" applyFill="1" applyBorder="1"/>
    <xf numFmtId="43" fontId="9" fillId="0" borderId="16" xfId="1" applyFont="1" applyFill="1" applyBorder="1"/>
    <xf numFmtId="43" fontId="0" fillId="0" borderId="14" xfId="1" applyFont="1" applyFill="1" applyBorder="1" applyAlignment="1">
      <alignment vertical="center"/>
    </xf>
    <xf numFmtId="43" fontId="0" fillId="0" borderId="15" xfId="1" applyFont="1" applyFill="1" applyBorder="1" applyAlignment="1">
      <alignment vertical="center"/>
    </xf>
    <xf numFmtId="43" fontId="0" fillId="0" borderId="16" xfId="1" applyFont="1" applyFill="1" applyBorder="1" applyAlignment="1">
      <alignment vertical="center"/>
    </xf>
    <xf numFmtId="43" fontId="3" fillId="0" borderId="14" xfId="1" applyFont="1" applyFill="1" applyBorder="1" applyAlignment="1">
      <alignment vertical="center"/>
    </xf>
    <xf numFmtId="10" fontId="0" fillId="0" borderId="16" xfId="2" applyNumberFormat="1" applyFont="1" applyFill="1" applyBorder="1" applyAlignment="1">
      <alignment vertical="center"/>
    </xf>
    <xf numFmtId="43" fontId="3" fillId="0" borderId="16" xfId="1" applyFont="1" applyFill="1" applyBorder="1" applyAlignment="1">
      <alignment vertical="center"/>
    </xf>
    <xf numFmtId="43" fontId="0" fillId="0" borderId="25" xfId="1" applyFont="1" applyFill="1" applyBorder="1" applyAlignment="1">
      <alignment vertical="center"/>
    </xf>
    <xf numFmtId="164" fontId="0" fillId="5" borderId="15" xfId="0" applyNumberFormat="1" applyFill="1" applyBorder="1" applyAlignment="1">
      <alignment vertical="center"/>
    </xf>
    <xf numFmtId="43" fontId="0" fillId="0" borderId="20" xfId="1" applyFont="1" applyBorder="1" applyAlignment="1">
      <alignment vertical="center"/>
    </xf>
    <xf numFmtId="43" fontId="0" fillId="0" borderId="22" xfId="1" applyFont="1" applyBorder="1" applyAlignment="1">
      <alignment vertical="center"/>
    </xf>
    <xf numFmtId="43" fontId="3" fillId="0" borderId="20" xfId="1" applyFont="1" applyBorder="1" applyAlignment="1">
      <alignment vertical="center"/>
    </xf>
    <xf numFmtId="43" fontId="0" fillId="0" borderId="20" xfId="0" applyNumberFormat="1" applyBorder="1" applyAlignment="1">
      <alignment vertical="center"/>
    </xf>
    <xf numFmtId="43" fontId="0" fillId="0" borderId="21" xfId="0" applyNumberFormat="1" applyBorder="1" applyAlignment="1">
      <alignment vertical="center"/>
    </xf>
    <xf numFmtId="10" fontId="0" fillId="0" borderId="22" xfId="2" applyNumberFormat="1" applyFont="1" applyBorder="1" applyAlignment="1">
      <alignment vertical="center"/>
    </xf>
    <xf numFmtId="43" fontId="3" fillId="0" borderId="22" xfId="1" applyFont="1" applyBorder="1" applyAlignment="1">
      <alignment vertical="center"/>
    </xf>
    <xf numFmtId="43" fontId="0" fillId="0" borderId="28" xfId="1" applyFont="1" applyBorder="1" applyAlignment="1">
      <alignment vertical="center"/>
    </xf>
    <xf numFmtId="164" fontId="0" fillId="0" borderId="20" xfId="0" applyNumberFormat="1" applyBorder="1" applyAlignment="1">
      <alignment vertical="center"/>
    </xf>
    <xf numFmtId="164" fontId="0" fillId="0" borderId="22" xfId="0" applyNumberFormat="1" applyBorder="1" applyAlignment="1">
      <alignment vertical="center"/>
    </xf>
    <xf numFmtId="43" fontId="9" fillId="0" borderId="20" xfId="1" applyFont="1" applyFill="1" applyBorder="1"/>
    <xf numFmtId="43" fontId="0" fillId="0" borderId="22" xfId="0" applyNumberFormat="1" applyBorder="1" applyAlignment="1">
      <alignment vertical="center"/>
    </xf>
    <xf numFmtId="43" fontId="9" fillId="0" borderId="38" xfId="1" applyFont="1" applyFill="1" applyBorder="1"/>
    <xf numFmtId="43" fontId="9" fillId="0" borderId="21" xfId="1" applyFont="1" applyFill="1" applyBorder="1"/>
    <xf numFmtId="43" fontId="9" fillId="0" borderId="39" xfId="1" applyFont="1" applyFill="1" applyBorder="1"/>
    <xf numFmtId="43" fontId="9" fillId="0" borderId="22" xfId="1" applyFont="1" applyFill="1" applyBorder="1"/>
    <xf numFmtId="43" fontId="0" fillId="0" borderId="17" xfId="1" applyFont="1" applyBorder="1" applyAlignment="1">
      <alignment vertical="center"/>
    </xf>
    <xf numFmtId="43" fontId="0" fillId="0" borderId="19" xfId="1" applyFont="1" applyBorder="1" applyAlignment="1">
      <alignment vertical="center"/>
    </xf>
    <xf numFmtId="43" fontId="0" fillId="0" borderId="17" xfId="0" applyNumberFormat="1" applyBorder="1" applyAlignment="1">
      <alignment vertical="center"/>
    </xf>
    <xf numFmtId="43" fontId="0" fillId="0" borderId="18" xfId="0" applyNumberFormat="1" applyBorder="1" applyAlignment="1">
      <alignment vertical="center"/>
    </xf>
    <xf numFmtId="10" fontId="0" fillId="0" borderId="19" xfId="2" applyNumberFormat="1" applyFont="1" applyBorder="1" applyAlignment="1">
      <alignment vertical="center"/>
    </xf>
    <xf numFmtId="43" fontId="3" fillId="0" borderId="19" xfId="1" applyFon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164" fontId="0" fillId="0" borderId="19" xfId="0" applyNumberFormat="1" applyBorder="1" applyAlignment="1">
      <alignment vertical="center"/>
    </xf>
    <xf numFmtId="43" fontId="9" fillId="0" borderId="17" xfId="1" applyFont="1" applyFill="1" applyBorder="1"/>
    <xf numFmtId="43" fontId="0" fillId="0" borderId="19" xfId="0" applyNumberFormat="1" applyBorder="1" applyAlignment="1">
      <alignment vertical="center"/>
    </xf>
    <xf numFmtId="43" fontId="9" fillId="0" borderId="18" xfId="1" applyFont="1" applyFill="1" applyBorder="1"/>
    <xf numFmtId="43" fontId="9" fillId="0" borderId="19" xfId="1" applyFont="1" applyFill="1" applyBorder="1"/>
    <xf numFmtId="43" fontId="0" fillId="0" borderId="0" xfId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43" fontId="9" fillId="0" borderId="0" xfId="1" applyFont="1" applyFill="1" applyBorder="1"/>
    <xf numFmtId="0" fontId="0" fillId="0" borderId="1" xfId="0" applyBorder="1"/>
    <xf numFmtId="0" fontId="0" fillId="0" borderId="7" xfId="0" applyBorder="1"/>
    <xf numFmtId="10" fontId="0" fillId="0" borderId="3" xfId="2" applyNumberFormat="1" applyFont="1" applyBorder="1"/>
    <xf numFmtId="43" fontId="0" fillId="0" borderId="0" xfId="1" applyFont="1"/>
    <xf numFmtId="0" fontId="0" fillId="13" borderId="15" xfId="0" applyFill="1" applyBorder="1" applyAlignment="1">
      <alignment horizontal="center" vertical="center"/>
    </xf>
    <xf numFmtId="164" fontId="0" fillId="13" borderId="16" xfId="1" applyNumberFormat="1" applyFont="1" applyFill="1" applyBorder="1" applyAlignment="1">
      <alignment vertical="center"/>
    </xf>
    <xf numFmtId="0" fontId="0" fillId="5" borderId="23" xfId="0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11" borderId="17" xfId="0" applyFont="1" applyFill="1" applyBorder="1" applyAlignment="1">
      <alignment horizontal="center" vertical="center" wrapText="1"/>
    </xf>
    <xf numFmtId="0" fontId="9" fillId="11" borderId="18" xfId="0" applyFont="1" applyFill="1" applyBorder="1" applyAlignment="1">
      <alignment horizontal="center" vertical="center" wrapText="1"/>
    </xf>
    <xf numFmtId="0" fontId="9" fillId="11" borderId="19" xfId="0" applyFon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 wrapText="1"/>
    </xf>
    <xf numFmtId="0" fontId="0" fillId="5" borderId="40" xfId="0" applyFill="1" applyBorder="1" applyAlignment="1">
      <alignment horizontal="center" vertical="center" wrapText="1"/>
    </xf>
    <xf numFmtId="10" fontId="0" fillId="5" borderId="8" xfId="2" applyNumberFormat="1" applyFont="1" applyFill="1" applyBorder="1" applyAlignment="1">
      <alignment horizontal="right" vertical="center" wrapText="1"/>
    </xf>
    <xf numFmtId="10" fontId="1" fillId="5" borderId="9" xfId="2" applyNumberFormat="1" applyFont="1" applyFill="1" applyBorder="1" applyAlignment="1">
      <alignment horizontal="right" vertical="center" wrapText="1"/>
    </xf>
    <xf numFmtId="10" fontId="1" fillId="5" borderId="13" xfId="2" applyNumberFormat="1" applyFont="1" applyFill="1" applyBorder="1" applyAlignment="1">
      <alignment horizontal="right" vertical="center" wrapText="1"/>
    </xf>
    <xf numFmtId="10" fontId="1" fillId="0" borderId="15" xfId="2" applyNumberFormat="1" applyFont="1" applyFill="1" applyBorder="1" applyAlignment="1">
      <alignment horizontal="right" vertical="center" wrapText="1"/>
    </xf>
    <xf numFmtId="10" fontId="1" fillId="0" borderId="16" xfId="2" applyNumberFormat="1" applyFont="1" applyFill="1" applyBorder="1" applyAlignment="1">
      <alignment horizontal="right" vertical="center" wrapText="1"/>
    </xf>
    <xf numFmtId="10" fontId="1" fillId="0" borderId="18" xfId="2" applyNumberFormat="1" applyFont="1" applyFill="1" applyBorder="1" applyAlignment="1">
      <alignment horizontal="right" vertical="center" wrapText="1"/>
    </xf>
    <xf numFmtId="10" fontId="1" fillId="0" borderId="19" xfId="2" applyNumberFormat="1" applyFont="1" applyFill="1" applyBorder="1" applyAlignment="1">
      <alignment horizontal="right" vertical="center" wrapText="1"/>
    </xf>
    <xf numFmtId="0" fontId="9" fillId="18" borderId="43" xfId="0" applyFont="1" applyFill="1" applyBorder="1" applyAlignment="1">
      <alignment horizontal="center" vertical="center" wrapText="1"/>
    </xf>
    <xf numFmtId="0" fontId="9" fillId="18" borderId="42" xfId="0" applyFont="1" applyFill="1" applyBorder="1" applyAlignment="1">
      <alignment horizontal="center" vertical="center" wrapText="1"/>
    </xf>
    <xf numFmtId="0" fontId="0" fillId="19" borderId="23" xfId="0" applyFill="1" applyBorder="1" applyAlignment="1">
      <alignment horizontal="center" vertical="center" wrapText="1"/>
    </xf>
    <xf numFmtId="0" fontId="0" fillId="19" borderId="32" xfId="0" applyFill="1" applyBorder="1" applyAlignment="1">
      <alignment horizontal="center" vertical="center" wrapText="1"/>
    </xf>
    <xf numFmtId="0" fontId="0" fillId="19" borderId="40" xfId="0" applyFill="1" applyBorder="1" applyAlignment="1">
      <alignment horizontal="center" vertical="center" wrapText="1"/>
    </xf>
    <xf numFmtId="10" fontId="0" fillId="19" borderId="13" xfId="2" applyNumberFormat="1" applyFont="1" applyFill="1" applyBorder="1" applyAlignment="1">
      <alignment vertical="center" wrapText="1"/>
    </xf>
    <xf numFmtId="10" fontId="0" fillId="0" borderId="35" xfId="0" applyNumberFormat="1" applyBorder="1" applyAlignment="1">
      <alignment vertical="center" wrapText="1"/>
    </xf>
    <xf numFmtId="10" fontId="0" fillId="0" borderId="16" xfId="0" applyNumberFormat="1" applyBorder="1" applyAlignment="1">
      <alignment vertical="center" wrapText="1"/>
    </xf>
    <xf numFmtId="10" fontId="0" fillId="0" borderId="16" xfId="2" applyNumberFormat="1" applyFont="1" applyFill="1" applyBorder="1" applyAlignment="1">
      <alignment vertical="center" wrapText="1"/>
    </xf>
    <xf numFmtId="10" fontId="0" fillId="0" borderId="19" xfId="2" applyNumberFormat="1" applyFont="1" applyFill="1" applyBorder="1" applyAlignment="1">
      <alignment vertical="center" wrapText="1"/>
    </xf>
    <xf numFmtId="10" fontId="0" fillId="13" borderId="32" xfId="2" applyNumberFormat="1" applyFont="1" applyFill="1" applyBorder="1" applyAlignment="1">
      <alignment vertical="center"/>
    </xf>
    <xf numFmtId="43" fontId="0" fillId="13" borderId="15" xfId="1" applyFont="1" applyFill="1" applyBorder="1" applyAlignment="1">
      <alignment vertical="center"/>
    </xf>
    <xf numFmtId="43" fontId="0" fillId="13" borderId="18" xfId="1" applyFont="1" applyFill="1" applyBorder="1" applyAlignment="1">
      <alignment vertical="center"/>
    </xf>
    <xf numFmtId="0" fontId="0" fillId="13" borderId="18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 wrapText="1"/>
    </xf>
    <xf numFmtId="0" fontId="0" fillId="18" borderId="46" xfId="0" applyFill="1" applyBorder="1" applyAlignment="1">
      <alignment horizontal="center" vertical="center" wrapText="1"/>
    </xf>
    <xf numFmtId="0" fontId="13" fillId="18" borderId="47" xfId="0" applyFont="1" applyFill="1" applyBorder="1" applyAlignment="1">
      <alignment horizontal="center" vertical="center"/>
    </xf>
    <xf numFmtId="0" fontId="13" fillId="18" borderId="48" xfId="0" applyFont="1" applyFill="1" applyBorder="1" applyAlignment="1">
      <alignment horizontal="center" vertical="center"/>
    </xf>
    <xf numFmtId="0" fontId="13" fillId="18" borderId="49" xfId="0" applyFont="1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164" fontId="0" fillId="7" borderId="51" xfId="1" applyNumberFormat="1" applyFont="1" applyFill="1" applyBorder="1" applyAlignment="1">
      <alignment vertical="center"/>
    </xf>
    <xf numFmtId="10" fontId="0" fillId="7" borderId="51" xfId="2" applyNumberFormat="1" applyFont="1" applyFill="1" applyBorder="1" applyAlignment="1">
      <alignment vertical="center"/>
    </xf>
    <xf numFmtId="164" fontId="0" fillId="7" borderId="51" xfId="0" applyNumberFormat="1" applyFill="1" applyBorder="1" applyAlignment="1">
      <alignment vertical="center"/>
    </xf>
    <xf numFmtId="43" fontId="0" fillId="7" borderId="51" xfId="1" applyFont="1" applyFill="1" applyBorder="1" applyAlignment="1">
      <alignment vertical="center"/>
    </xf>
    <xf numFmtId="164" fontId="0" fillId="7" borderId="52" xfId="1" applyNumberFormat="1" applyFont="1" applyFill="1" applyBorder="1" applyAlignment="1">
      <alignment vertical="center"/>
    </xf>
    <xf numFmtId="164" fontId="0" fillId="0" borderId="52" xfId="1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22" fillId="21" borderId="0" xfId="0" applyFont="1" applyFill="1" applyAlignment="1">
      <alignment vertical="center"/>
    </xf>
    <xf numFmtId="0" fontId="0" fillId="18" borderId="44" xfId="0" applyFill="1" applyBorder="1" applyAlignment="1">
      <alignment horizontal="center" vertical="center" wrapText="1"/>
    </xf>
    <xf numFmtId="0" fontId="0" fillId="18" borderId="68" xfId="0" applyFill="1" applyBorder="1" applyAlignment="1">
      <alignment horizontal="center" vertical="center" wrapText="1"/>
    </xf>
    <xf numFmtId="0" fontId="0" fillId="18" borderId="69" xfId="0" applyFill="1" applyBorder="1" applyAlignment="1">
      <alignment horizontal="center" vertical="center" wrapText="1"/>
    </xf>
    <xf numFmtId="0" fontId="0" fillId="18" borderId="61" xfId="0" applyFill="1" applyBorder="1" applyAlignment="1">
      <alignment horizontal="center" vertical="center" wrapText="1"/>
    </xf>
    <xf numFmtId="0" fontId="0" fillId="18" borderId="59" xfId="0" applyFill="1" applyBorder="1" applyAlignment="1">
      <alignment horizontal="center" vertical="center" wrapText="1"/>
    </xf>
    <xf numFmtId="0" fontId="0" fillId="18" borderId="8" xfId="0" applyFill="1" applyBorder="1" applyAlignment="1">
      <alignment horizontal="center" vertical="center" wrapText="1"/>
    </xf>
    <xf numFmtId="0" fontId="0" fillId="18" borderId="9" xfId="0" applyFill="1" applyBorder="1" applyAlignment="1">
      <alignment horizontal="center" vertical="center" wrapText="1"/>
    </xf>
    <xf numFmtId="0" fontId="0" fillId="18" borderId="13" xfId="0" applyFill="1" applyBorder="1" applyAlignment="1">
      <alignment horizontal="center" vertical="center" wrapText="1"/>
    </xf>
    <xf numFmtId="0" fontId="9" fillId="18" borderId="50" xfId="0" applyFont="1" applyFill="1" applyBorder="1" applyAlignment="1">
      <alignment horizontal="center" vertical="center" wrapText="1"/>
    </xf>
    <xf numFmtId="0" fontId="9" fillId="18" borderId="51" xfId="0" applyFont="1" applyFill="1" applyBorder="1" applyAlignment="1">
      <alignment horizontal="center" vertical="center" wrapText="1"/>
    </xf>
    <xf numFmtId="0" fontId="9" fillId="18" borderId="52" xfId="0" applyFont="1" applyFill="1" applyBorder="1" applyAlignment="1">
      <alignment horizontal="center" vertical="center" wrapText="1"/>
    </xf>
    <xf numFmtId="0" fontId="13" fillId="18" borderId="70" xfId="0" applyFont="1" applyFill="1" applyBorder="1" applyAlignment="1">
      <alignment horizontal="center" vertical="center"/>
    </xf>
    <xf numFmtId="0" fontId="13" fillId="18" borderId="71" xfId="0" applyFont="1" applyFill="1" applyBorder="1" applyAlignment="1">
      <alignment horizontal="center" vertical="center"/>
    </xf>
    <xf numFmtId="0" fontId="13" fillId="18" borderId="72" xfId="0" applyFont="1" applyFill="1" applyBorder="1" applyAlignment="1">
      <alignment horizontal="center" vertical="center"/>
    </xf>
    <xf numFmtId="0" fontId="13" fillId="18" borderId="73" xfId="0" applyFont="1" applyFill="1" applyBorder="1" applyAlignment="1">
      <alignment horizontal="center" vertical="center"/>
    </xf>
    <xf numFmtId="0" fontId="13" fillId="18" borderId="17" xfId="0" applyFont="1" applyFill="1" applyBorder="1" applyAlignment="1">
      <alignment horizontal="center" vertical="center"/>
    </xf>
    <xf numFmtId="0" fontId="13" fillId="18" borderId="18" xfId="0" applyFont="1" applyFill="1" applyBorder="1" applyAlignment="1">
      <alignment horizontal="center" vertical="center"/>
    </xf>
    <xf numFmtId="0" fontId="13" fillId="18" borderId="19" xfId="0" applyFont="1" applyFill="1" applyBorder="1" applyAlignment="1">
      <alignment horizontal="center" vertical="center"/>
    </xf>
    <xf numFmtId="1" fontId="17" fillId="18" borderId="47" xfId="0" applyNumberFormat="1" applyFont="1" applyFill="1" applyBorder="1" applyAlignment="1">
      <alignment horizontal="center" vertical="center" shrinkToFit="1"/>
    </xf>
    <xf numFmtId="1" fontId="17" fillId="18" borderId="48" xfId="0" applyNumberFormat="1" applyFont="1" applyFill="1" applyBorder="1" applyAlignment="1">
      <alignment horizontal="center" vertical="center" shrinkToFit="1"/>
    </xf>
    <xf numFmtId="1" fontId="17" fillId="18" borderId="49" xfId="0" applyNumberFormat="1" applyFont="1" applyFill="1" applyBorder="1" applyAlignment="1">
      <alignment horizontal="center" vertical="center" shrinkToFit="1"/>
    </xf>
    <xf numFmtId="43" fontId="0" fillId="16" borderId="50" xfId="0" applyNumberFormat="1" applyFill="1" applyBorder="1" applyAlignment="1">
      <alignment vertical="center"/>
    </xf>
    <xf numFmtId="43" fontId="0" fillId="7" borderId="51" xfId="0" applyNumberFormat="1" applyFill="1" applyBorder="1" applyAlignment="1">
      <alignment vertical="center"/>
    </xf>
    <xf numFmtId="164" fontId="0" fillId="7" borderId="74" xfId="1" applyNumberFormat="1" applyFont="1" applyFill="1" applyBorder="1" applyAlignment="1">
      <alignment vertical="center"/>
    </xf>
    <xf numFmtId="43" fontId="0" fillId="7" borderId="50" xfId="1" applyFont="1" applyFill="1" applyBorder="1"/>
    <xf numFmtId="43" fontId="0" fillId="7" borderId="52" xfId="1" applyFont="1" applyFill="1" applyBorder="1"/>
    <xf numFmtId="43" fontId="0" fillId="7" borderId="50" xfId="0" applyNumberFormat="1" applyFill="1" applyBorder="1" applyAlignment="1">
      <alignment vertical="center"/>
    </xf>
    <xf numFmtId="43" fontId="0" fillId="16" borderId="52" xfId="0" applyNumberFormat="1" applyFill="1" applyBorder="1" applyAlignment="1">
      <alignment vertical="center"/>
    </xf>
    <xf numFmtId="10" fontId="0" fillId="7" borderId="75" xfId="2" applyNumberFormat="1" applyFont="1" applyFill="1" applyBorder="1" applyAlignment="1">
      <alignment vertical="center"/>
    </xf>
    <xf numFmtId="43" fontId="0" fillId="7" borderId="75" xfId="0" applyNumberFormat="1" applyFill="1" applyBorder="1" applyAlignment="1">
      <alignment vertical="center"/>
    </xf>
    <xf numFmtId="43" fontId="0" fillId="7" borderId="74" xfId="0" applyNumberFormat="1" applyFill="1" applyBorder="1" applyAlignment="1">
      <alignment vertical="center"/>
    </xf>
    <xf numFmtId="10" fontId="0" fillId="7" borderId="52" xfId="2" applyNumberFormat="1" applyFont="1" applyFill="1" applyBorder="1" applyAlignment="1">
      <alignment vertical="center"/>
    </xf>
    <xf numFmtId="43" fontId="0" fillId="7" borderId="76" xfId="0" applyNumberFormat="1" applyFill="1" applyBorder="1" applyAlignment="1">
      <alignment vertical="center"/>
    </xf>
    <xf numFmtId="43" fontId="0" fillId="7" borderId="77" xfId="0" applyNumberFormat="1" applyFill="1" applyBorder="1" applyAlignment="1">
      <alignment vertical="center"/>
    </xf>
    <xf numFmtId="43" fontId="0" fillId="7" borderId="78" xfId="0" applyNumberFormat="1" applyFill="1" applyBorder="1" applyAlignment="1">
      <alignment vertical="center"/>
    </xf>
    <xf numFmtId="43" fontId="9" fillId="7" borderId="50" xfId="1" applyFont="1" applyFill="1" applyBorder="1"/>
    <xf numFmtId="43" fontId="9" fillId="7" borderId="51" xfId="1" applyFont="1" applyFill="1" applyBorder="1"/>
    <xf numFmtId="43" fontId="9" fillId="7" borderId="52" xfId="1" applyFont="1" applyFill="1" applyBorder="1"/>
    <xf numFmtId="43" fontId="9" fillId="7" borderId="8" xfId="1" applyFont="1" applyFill="1" applyBorder="1"/>
    <xf numFmtId="43" fontId="9" fillId="7" borderId="9" xfId="1" applyFont="1" applyFill="1" applyBorder="1"/>
    <xf numFmtId="43" fontId="9" fillId="7" borderId="13" xfId="1" applyFont="1" applyFill="1" applyBorder="1"/>
    <xf numFmtId="43" fontId="0" fillId="0" borderId="51" xfId="1" applyFont="1" applyBorder="1" applyAlignment="1">
      <alignment vertical="center"/>
    </xf>
    <xf numFmtId="43" fontId="0" fillId="0" borderId="50" xfId="0" applyNumberFormat="1" applyBorder="1" applyAlignment="1">
      <alignment vertical="center"/>
    </xf>
    <xf numFmtId="43" fontId="0" fillId="0" borderId="51" xfId="0" applyNumberFormat="1" applyBorder="1" applyAlignment="1">
      <alignment vertical="center"/>
    </xf>
    <xf numFmtId="164" fontId="0" fillId="0" borderId="74" xfId="1" applyNumberFormat="1" applyFont="1" applyBorder="1" applyAlignment="1">
      <alignment vertical="center"/>
    </xf>
    <xf numFmtId="43" fontId="0" fillId="0" borderId="50" xfId="1" applyFont="1" applyBorder="1"/>
    <xf numFmtId="43" fontId="0" fillId="0" borderId="52" xfId="0" applyNumberFormat="1" applyBorder="1" applyAlignment="1">
      <alignment vertical="center"/>
    </xf>
    <xf numFmtId="10" fontId="0" fillId="0" borderId="75" xfId="2" applyNumberFormat="1" applyFont="1" applyBorder="1" applyAlignment="1">
      <alignment vertical="center"/>
    </xf>
    <xf numFmtId="43" fontId="0" fillId="0" borderId="75" xfId="0" applyNumberFormat="1" applyBorder="1" applyAlignment="1">
      <alignment vertical="center"/>
    </xf>
    <xf numFmtId="43" fontId="0" fillId="0" borderId="74" xfId="0" applyNumberFormat="1" applyBorder="1" applyAlignment="1">
      <alignment vertical="center"/>
    </xf>
    <xf numFmtId="10" fontId="0" fillId="0" borderId="52" xfId="2" applyNumberFormat="1" applyFont="1" applyBorder="1" applyAlignment="1">
      <alignment vertical="center"/>
    </xf>
    <xf numFmtId="43" fontId="0" fillId="0" borderId="67" xfId="0" applyNumberFormat="1" applyBorder="1" applyAlignment="1">
      <alignment vertical="center"/>
    </xf>
    <xf numFmtId="43" fontId="9" fillId="0" borderId="50" xfId="1" applyFont="1" applyFill="1" applyBorder="1"/>
    <xf numFmtId="43" fontId="9" fillId="0" borderId="51" xfId="1" applyFont="1" applyFill="1" applyBorder="1"/>
    <xf numFmtId="43" fontId="9" fillId="0" borderId="52" xfId="1" applyFont="1" applyFill="1" applyBorder="1"/>
    <xf numFmtId="43" fontId="0" fillId="0" borderId="53" xfId="0" applyNumberFormat="1" applyBorder="1" applyAlignment="1">
      <alignment vertical="center"/>
    </xf>
    <xf numFmtId="43" fontId="0" fillId="0" borderId="54" xfId="0" applyNumberFormat="1" applyBorder="1" applyAlignment="1">
      <alignment vertical="center"/>
    </xf>
    <xf numFmtId="164" fontId="0" fillId="0" borderId="79" xfId="1" applyNumberFormat="1" applyFont="1" applyBorder="1" applyAlignment="1">
      <alignment vertical="center"/>
    </xf>
    <xf numFmtId="43" fontId="0" fillId="0" borderId="53" xfId="1" applyFont="1" applyBorder="1"/>
    <xf numFmtId="43" fontId="0" fillId="0" borderId="55" xfId="0" applyNumberFormat="1" applyBorder="1" applyAlignment="1">
      <alignment vertical="center"/>
    </xf>
    <xf numFmtId="10" fontId="0" fillId="0" borderId="80" xfId="2" applyNumberFormat="1" applyFont="1" applyBorder="1" applyAlignment="1">
      <alignment vertical="center"/>
    </xf>
    <xf numFmtId="43" fontId="0" fillId="0" borderId="80" xfId="0" applyNumberFormat="1" applyBorder="1" applyAlignment="1">
      <alignment vertical="center"/>
    </xf>
    <xf numFmtId="43" fontId="0" fillId="0" borderId="79" xfId="0" applyNumberFormat="1" applyBorder="1" applyAlignment="1">
      <alignment vertical="center"/>
    </xf>
    <xf numFmtId="10" fontId="0" fillId="0" borderId="55" xfId="2" applyNumberFormat="1" applyFont="1" applyBorder="1" applyAlignment="1">
      <alignment vertical="center"/>
    </xf>
    <xf numFmtId="43" fontId="0" fillId="0" borderId="81" xfId="0" applyNumberFormat="1" applyBorder="1" applyAlignment="1">
      <alignment vertical="center"/>
    </xf>
    <xf numFmtId="43" fontId="9" fillId="0" borderId="53" xfId="1" applyFont="1" applyFill="1" applyBorder="1"/>
    <xf numFmtId="43" fontId="9" fillId="0" borderId="54" xfId="1" applyFont="1" applyFill="1" applyBorder="1"/>
    <xf numFmtId="43" fontId="9" fillId="0" borderId="55" xfId="1" applyFont="1" applyFill="1" applyBorder="1"/>
    <xf numFmtId="166" fontId="0" fillId="10" borderId="15" xfId="1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0" fillId="13" borderId="51" xfId="0" applyFill="1" applyBorder="1" applyAlignment="1">
      <alignment horizontal="center" vertical="center"/>
    </xf>
    <xf numFmtId="164" fontId="0" fillId="13" borderId="51" xfId="1" applyNumberFormat="1" applyFont="1" applyFill="1" applyBorder="1" applyAlignment="1">
      <alignment vertical="center"/>
    </xf>
    <xf numFmtId="10" fontId="0" fillId="13" borderId="51" xfId="2" applyNumberFormat="1" applyFont="1" applyFill="1" applyBorder="1" applyAlignment="1">
      <alignment vertical="center"/>
    </xf>
    <xf numFmtId="164" fontId="0" fillId="13" borderId="51" xfId="0" applyNumberFormat="1" applyFill="1" applyBorder="1" applyAlignment="1">
      <alignment vertical="center"/>
    </xf>
    <xf numFmtId="164" fontId="0" fillId="13" borderId="52" xfId="1" applyNumberFormat="1" applyFont="1" applyFill="1" applyBorder="1" applyAlignment="1">
      <alignment vertical="center"/>
    </xf>
    <xf numFmtId="164" fontId="0" fillId="13" borderId="54" xfId="0" applyNumberFormat="1" applyFill="1" applyBorder="1" applyAlignment="1">
      <alignment vertical="center"/>
    </xf>
    <xf numFmtId="43" fontId="0" fillId="13" borderId="21" xfId="1" applyFont="1" applyFill="1" applyBorder="1" applyAlignment="1">
      <alignment vertical="center"/>
    </xf>
    <xf numFmtId="0" fontId="0" fillId="13" borderId="50" xfId="0" applyFill="1" applyBorder="1" applyAlignment="1">
      <alignment horizontal="center" vertical="center"/>
    </xf>
    <xf numFmtId="43" fontId="0" fillId="13" borderId="51" xfId="1" applyFont="1" applyFill="1" applyBorder="1" applyAlignment="1">
      <alignment vertical="center"/>
    </xf>
    <xf numFmtId="43" fontId="0" fillId="13" borderId="54" xfId="1" applyFont="1" applyFill="1" applyBorder="1" applyAlignment="1">
      <alignment vertical="center"/>
    </xf>
    <xf numFmtId="43" fontId="0" fillId="13" borderId="52" xfId="1" applyFont="1" applyFill="1" applyBorder="1"/>
    <xf numFmtId="43" fontId="0" fillId="13" borderId="50" xfId="0" applyNumberFormat="1" applyFill="1" applyBorder="1" applyAlignment="1">
      <alignment vertical="center"/>
    </xf>
    <xf numFmtId="43" fontId="0" fillId="13" borderId="51" xfId="0" applyNumberFormat="1" applyFill="1" applyBorder="1" applyAlignment="1">
      <alignment vertical="center"/>
    </xf>
    <xf numFmtId="43" fontId="0" fillId="13" borderId="54" xfId="0" applyNumberFormat="1" applyFill="1" applyBorder="1" applyAlignment="1">
      <alignment vertical="center"/>
    </xf>
    <xf numFmtId="43" fontId="0" fillId="13" borderId="76" xfId="0" applyNumberFormat="1" applyFill="1" applyBorder="1" applyAlignment="1">
      <alignment vertical="center"/>
    </xf>
    <xf numFmtId="43" fontId="9" fillId="13" borderId="50" xfId="1" applyFont="1" applyFill="1" applyBorder="1"/>
    <xf numFmtId="10" fontId="0" fillId="13" borderId="14" xfId="2" applyNumberFormat="1" applyFont="1" applyFill="1" applyBorder="1" applyAlignment="1">
      <alignment horizontal="right" vertical="center" wrapText="1"/>
    </xf>
    <xf numFmtId="10" fontId="0" fillId="13" borderId="17" xfId="2" applyNumberFormat="1" applyFont="1" applyFill="1" applyBorder="1" applyAlignment="1">
      <alignment horizontal="right" vertical="center" wrapText="1"/>
    </xf>
    <xf numFmtId="43" fontId="9" fillId="0" borderId="27" xfId="1" applyFont="1" applyFill="1" applyBorder="1"/>
    <xf numFmtId="43" fontId="9" fillId="0" borderId="37" xfId="1" applyFont="1" applyFill="1" applyBorder="1"/>
    <xf numFmtId="43" fontId="9" fillId="0" borderId="29" xfId="1" applyFont="1" applyFill="1" applyBorder="1"/>
    <xf numFmtId="43" fontId="3" fillId="0" borderId="27" xfId="1" applyFont="1" applyBorder="1" applyAlignment="1">
      <alignment vertical="center"/>
    </xf>
    <xf numFmtId="164" fontId="0" fillId="10" borderId="35" xfId="0" applyNumberFormat="1" applyFill="1" applyBorder="1" applyAlignment="1">
      <alignment vertical="center"/>
    </xf>
    <xf numFmtId="164" fontId="0" fillId="10" borderId="9" xfId="0" applyNumberFormat="1" applyFill="1" applyBorder="1" applyAlignment="1">
      <alignment vertical="center"/>
    </xf>
    <xf numFmtId="0" fontId="0" fillId="13" borderId="47" xfId="0" applyFill="1" applyBorder="1" applyAlignment="1">
      <alignment horizontal="center" vertical="center"/>
    </xf>
    <xf numFmtId="0" fontId="0" fillId="13" borderId="48" xfId="0" applyFill="1" applyBorder="1" applyAlignment="1">
      <alignment horizontal="center" vertical="center"/>
    </xf>
    <xf numFmtId="164" fontId="0" fillId="13" borderId="48" xfId="1" applyNumberFormat="1" applyFont="1" applyFill="1" applyBorder="1" applyAlignment="1">
      <alignment vertical="center"/>
    </xf>
    <xf numFmtId="10" fontId="0" fillId="13" borderId="48" xfId="2" applyNumberFormat="1" applyFont="1" applyFill="1" applyBorder="1" applyAlignment="1">
      <alignment vertical="center"/>
    </xf>
    <xf numFmtId="164" fontId="0" fillId="13" borderId="48" xfId="0" applyNumberFormat="1" applyFill="1" applyBorder="1" applyAlignment="1">
      <alignment vertical="center"/>
    </xf>
    <xf numFmtId="164" fontId="0" fillId="13" borderId="49" xfId="1" applyNumberFormat="1" applyFont="1" applyFill="1" applyBorder="1" applyAlignment="1">
      <alignment vertical="center"/>
    </xf>
    <xf numFmtId="43" fontId="0" fillId="13" borderId="48" xfId="1" applyFont="1" applyFill="1" applyBorder="1" applyAlignment="1">
      <alignment vertical="center"/>
    </xf>
    <xf numFmtId="43" fontId="0" fillId="0" borderId="47" xfId="0" applyNumberFormat="1" applyBorder="1" applyAlignment="1">
      <alignment vertical="center"/>
    </xf>
    <xf numFmtId="43" fontId="0" fillId="0" borderId="48" xfId="0" applyNumberFormat="1" applyBorder="1" applyAlignment="1">
      <alignment vertical="center"/>
    </xf>
    <xf numFmtId="43" fontId="0" fillId="0" borderId="48" xfId="1" applyFont="1" applyBorder="1" applyAlignment="1">
      <alignment vertical="center"/>
    </xf>
    <xf numFmtId="164" fontId="0" fillId="0" borderId="48" xfId="1" applyNumberFormat="1" applyFont="1" applyBorder="1" applyAlignment="1">
      <alignment vertical="center"/>
    </xf>
    <xf numFmtId="164" fontId="0" fillId="0" borderId="49" xfId="1" applyNumberFormat="1" applyFont="1" applyBorder="1" applyAlignment="1">
      <alignment vertical="center"/>
    </xf>
    <xf numFmtId="43" fontId="0" fillId="0" borderId="47" xfId="1" applyFont="1" applyBorder="1"/>
    <xf numFmtId="43" fontId="0" fillId="13" borderId="48" xfId="0" applyNumberFormat="1" applyFill="1" applyBorder="1" applyAlignment="1">
      <alignment vertical="center"/>
    </xf>
    <xf numFmtId="10" fontId="0" fillId="0" borderId="48" xfId="2" applyNumberFormat="1" applyFont="1" applyBorder="1" applyAlignment="1">
      <alignment vertical="center"/>
    </xf>
    <xf numFmtId="10" fontId="0" fillId="0" borderId="49" xfId="2" applyNumberFormat="1" applyFont="1" applyBorder="1" applyAlignment="1">
      <alignment vertical="center"/>
    </xf>
    <xf numFmtId="43" fontId="0" fillId="13" borderId="47" xfId="0" applyNumberFormat="1" applyFill="1" applyBorder="1" applyAlignment="1">
      <alignment vertical="center"/>
    </xf>
    <xf numFmtId="43" fontId="0" fillId="0" borderId="49" xfId="0" applyNumberFormat="1" applyBorder="1" applyAlignment="1">
      <alignment vertical="center"/>
    </xf>
    <xf numFmtId="43" fontId="9" fillId="13" borderId="47" xfId="1" applyFont="1" applyFill="1" applyBorder="1"/>
    <xf numFmtId="43" fontId="9" fillId="0" borderId="48" xfId="1" applyFont="1" applyFill="1" applyBorder="1"/>
    <xf numFmtId="43" fontId="9" fillId="0" borderId="49" xfId="1" applyFont="1" applyFill="1" applyBorder="1"/>
    <xf numFmtId="43" fontId="9" fillId="0" borderId="47" xfId="1" applyFont="1" applyFill="1" applyBorder="1"/>
    <xf numFmtId="43" fontId="0" fillId="0" borderId="3" xfId="1" applyFont="1" applyBorder="1" applyAlignment="1">
      <alignment horizontal="center" vertical="center"/>
    </xf>
    <xf numFmtId="0" fontId="0" fillId="13" borderId="0" xfId="0" applyFill="1" applyAlignment="1">
      <alignment horizontal="center" vertical="center"/>
    </xf>
    <xf numFmtId="164" fontId="0" fillId="13" borderId="0" xfId="1" applyNumberFormat="1" applyFont="1" applyFill="1" applyBorder="1" applyAlignment="1">
      <alignment vertical="center"/>
    </xf>
    <xf numFmtId="10" fontId="0" fillId="13" borderId="0" xfId="2" applyNumberFormat="1" applyFont="1" applyFill="1" applyBorder="1" applyAlignment="1">
      <alignment vertical="center"/>
    </xf>
    <xf numFmtId="43" fontId="0" fillId="13" borderId="0" xfId="1" applyFont="1" applyFill="1" applyBorder="1" applyAlignment="1">
      <alignment vertical="center"/>
    </xf>
    <xf numFmtId="10" fontId="0" fillId="0" borderId="37" xfId="0" applyNumberFormat="1" applyBorder="1" applyAlignment="1">
      <alignment vertical="center" wrapText="1"/>
    </xf>
    <xf numFmtId="43" fontId="9" fillId="13" borderId="0" xfId="1" applyFont="1" applyFill="1" applyBorder="1"/>
    <xf numFmtId="0" fontId="9" fillId="13" borderId="82" xfId="0" applyFont="1" applyFill="1" applyBorder="1" applyAlignment="1">
      <alignment horizontal="center" vertical="center" wrapText="1"/>
    </xf>
    <xf numFmtId="1" fontId="17" fillId="13" borderId="82" xfId="0" applyNumberFormat="1" applyFont="1" applyFill="1" applyBorder="1" applyAlignment="1">
      <alignment horizontal="center" vertical="center" shrinkToFit="1"/>
    </xf>
    <xf numFmtId="10" fontId="0" fillId="10" borderId="40" xfId="2" applyNumberFormat="1" applyFont="1" applyFill="1" applyBorder="1" applyAlignment="1">
      <alignment vertical="center"/>
    </xf>
    <xf numFmtId="164" fontId="0" fillId="13" borderId="82" xfId="0" applyNumberFormat="1" applyFill="1" applyBorder="1" applyAlignment="1">
      <alignment vertical="center"/>
    </xf>
    <xf numFmtId="0" fontId="0" fillId="13" borderId="14" xfId="0" applyFill="1" applyBorder="1" applyAlignment="1">
      <alignment horizontal="center" vertical="center"/>
    </xf>
    <xf numFmtId="43" fontId="0" fillId="13" borderId="16" xfId="1" applyFont="1" applyFill="1" applyBorder="1" applyAlignment="1">
      <alignment vertical="center"/>
    </xf>
    <xf numFmtId="43" fontId="0" fillId="13" borderId="14" xfId="0" applyNumberFormat="1" applyFill="1" applyBorder="1" applyAlignment="1">
      <alignment vertical="center"/>
    </xf>
    <xf numFmtId="43" fontId="0" fillId="13" borderId="15" xfId="0" applyNumberFormat="1" applyFill="1" applyBorder="1" applyAlignment="1">
      <alignment vertical="center"/>
    </xf>
    <xf numFmtId="43" fontId="3" fillId="13" borderId="16" xfId="1" applyFont="1" applyFill="1" applyBorder="1" applyAlignment="1">
      <alignment vertical="center"/>
    </xf>
    <xf numFmtId="164" fontId="0" fillId="13" borderId="14" xfId="0" applyNumberFormat="1" applyFill="1" applyBorder="1" applyAlignment="1">
      <alignment vertical="center"/>
    </xf>
    <xf numFmtId="164" fontId="0" fillId="13" borderId="16" xfId="0" applyNumberFormat="1" applyFill="1" applyBorder="1" applyAlignment="1">
      <alignment vertical="center"/>
    </xf>
    <xf numFmtId="43" fontId="9" fillId="13" borderId="14" xfId="1" applyFont="1" applyFill="1" applyBorder="1"/>
    <xf numFmtId="43" fontId="0" fillId="13" borderId="16" xfId="0" applyNumberFormat="1" applyFill="1" applyBorder="1" applyAlignment="1">
      <alignment vertical="center"/>
    </xf>
    <xf numFmtId="43" fontId="9" fillId="13" borderId="35" xfId="1" applyFont="1" applyFill="1" applyBorder="1"/>
    <xf numFmtId="43" fontId="9" fillId="13" borderId="15" xfId="1" applyFont="1" applyFill="1" applyBorder="1"/>
    <xf numFmtId="43" fontId="9" fillId="13" borderId="30" xfId="1" applyFont="1" applyFill="1" applyBorder="1"/>
    <xf numFmtId="43" fontId="0" fillId="13" borderId="0" xfId="0" applyNumberFormat="1" applyFill="1" applyAlignment="1">
      <alignment vertical="center"/>
    </xf>
    <xf numFmtId="43" fontId="9" fillId="13" borderId="16" xfId="1" applyFont="1" applyFill="1" applyBorder="1"/>
    <xf numFmtId="43" fontId="0" fillId="13" borderId="14" xfId="1" applyFont="1" applyFill="1" applyBorder="1" applyAlignment="1">
      <alignment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164" fontId="0" fillId="6" borderId="15" xfId="1" applyNumberFormat="1" applyFont="1" applyFill="1" applyBorder="1" applyAlignment="1">
      <alignment vertical="center"/>
    </xf>
    <xf numFmtId="10" fontId="0" fillId="6" borderId="15" xfId="2" applyNumberFormat="1" applyFont="1" applyFill="1" applyBorder="1" applyAlignment="1">
      <alignment vertical="center"/>
    </xf>
    <xf numFmtId="43" fontId="0" fillId="6" borderId="15" xfId="1" applyFont="1" applyFill="1" applyBorder="1" applyAlignment="1">
      <alignment vertical="center"/>
    </xf>
    <xf numFmtId="164" fontId="0" fillId="6" borderId="16" xfId="1" applyNumberFormat="1" applyFont="1" applyFill="1" applyBorder="1" applyAlignment="1">
      <alignment vertical="center"/>
    </xf>
    <xf numFmtId="43" fontId="0" fillId="6" borderId="14" xfId="1" applyFont="1" applyFill="1" applyBorder="1" applyAlignment="1">
      <alignment vertical="center"/>
    </xf>
    <xf numFmtId="43" fontId="0" fillId="6" borderId="16" xfId="1" applyFont="1" applyFill="1" applyBorder="1" applyAlignment="1">
      <alignment vertical="center"/>
    </xf>
    <xf numFmtId="43" fontId="0" fillId="6" borderId="14" xfId="0" applyNumberFormat="1" applyFill="1" applyBorder="1" applyAlignment="1">
      <alignment vertical="center"/>
    </xf>
    <xf numFmtId="43" fontId="0" fillId="6" borderId="15" xfId="0" applyNumberFormat="1" applyFill="1" applyBorder="1" applyAlignment="1">
      <alignment vertical="center"/>
    </xf>
    <xf numFmtId="10" fontId="0" fillId="6" borderId="16" xfId="2" applyNumberFormat="1" applyFont="1" applyFill="1" applyBorder="1" applyAlignment="1">
      <alignment vertical="center"/>
    </xf>
    <xf numFmtId="43" fontId="0" fillId="6" borderId="25" xfId="1" applyFont="1" applyFill="1" applyBorder="1" applyAlignment="1">
      <alignment vertical="center"/>
    </xf>
    <xf numFmtId="164" fontId="0" fillId="6" borderId="15" xfId="0" applyNumberFormat="1" applyFill="1" applyBorder="1" applyAlignment="1">
      <alignment vertical="center"/>
    </xf>
    <xf numFmtId="164" fontId="0" fillId="6" borderId="16" xfId="0" applyNumberFormat="1" applyFill="1" applyBorder="1" applyAlignment="1">
      <alignment vertical="center"/>
    </xf>
    <xf numFmtId="43" fontId="9" fillId="6" borderId="14" xfId="1" applyFont="1" applyFill="1" applyBorder="1"/>
    <xf numFmtId="43" fontId="0" fillId="6" borderId="16" xfId="0" applyNumberFormat="1" applyFill="1" applyBorder="1" applyAlignment="1">
      <alignment vertical="center"/>
    </xf>
    <xf numFmtId="43" fontId="9" fillId="6" borderId="15" xfId="1" applyFont="1" applyFill="1" applyBorder="1"/>
    <xf numFmtId="43" fontId="9" fillId="6" borderId="16" xfId="1" applyFont="1" applyFill="1" applyBorder="1"/>
    <xf numFmtId="0" fontId="0" fillId="13" borderId="20" xfId="0" applyFill="1" applyBorder="1" applyAlignment="1">
      <alignment horizontal="center" vertical="center"/>
    </xf>
    <xf numFmtId="43" fontId="9" fillId="13" borderId="20" xfId="1" applyFont="1" applyFill="1" applyBorder="1"/>
    <xf numFmtId="0" fontId="0" fillId="13" borderId="17" xfId="0" applyFill="1" applyBorder="1" applyAlignment="1">
      <alignment horizontal="center" vertical="center"/>
    </xf>
    <xf numFmtId="43" fontId="0" fillId="0" borderId="26" xfId="1" applyFont="1" applyBorder="1" applyAlignment="1">
      <alignment vertical="center"/>
    </xf>
    <xf numFmtId="43" fontId="1" fillId="10" borderId="14" xfId="1" applyFont="1" applyFill="1" applyBorder="1" applyAlignment="1">
      <alignment vertical="center"/>
    </xf>
    <xf numFmtId="43" fontId="1" fillId="13" borderId="14" xfId="1" applyFont="1" applyFill="1" applyBorder="1" applyAlignment="1">
      <alignment vertical="center"/>
    </xf>
    <xf numFmtId="43" fontId="1" fillId="6" borderId="14" xfId="1" applyFont="1" applyFill="1" applyBorder="1" applyAlignment="1">
      <alignment vertical="center"/>
    </xf>
    <xf numFmtId="43" fontId="0" fillId="13" borderId="19" xfId="1" applyFont="1" applyFill="1" applyBorder="1" applyAlignment="1">
      <alignment vertical="center"/>
    </xf>
    <xf numFmtId="43" fontId="1" fillId="13" borderId="17" xfId="1" applyFont="1" applyFill="1" applyBorder="1" applyAlignment="1">
      <alignment vertical="center"/>
    </xf>
    <xf numFmtId="43" fontId="0" fillId="13" borderId="17" xfId="0" applyNumberFormat="1" applyFill="1" applyBorder="1" applyAlignment="1">
      <alignment vertical="center"/>
    </xf>
    <xf numFmtId="43" fontId="0" fillId="13" borderId="18" xfId="0" applyNumberFormat="1" applyFill="1" applyBorder="1" applyAlignment="1">
      <alignment vertical="center"/>
    </xf>
    <xf numFmtId="43" fontId="3" fillId="13" borderId="19" xfId="1" applyFont="1" applyFill="1" applyBorder="1" applyAlignment="1">
      <alignment vertical="center"/>
    </xf>
    <xf numFmtId="43" fontId="3" fillId="6" borderId="16" xfId="0" applyNumberFormat="1" applyFont="1" applyFill="1" applyBorder="1" applyAlignment="1">
      <alignment vertical="center"/>
    </xf>
    <xf numFmtId="43" fontId="0" fillId="13" borderId="25" xfId="1" applyFont="1" applyFill="1" applyBorder="1" applyAlignment="1">
      <alignment vertical="center"/>
    </xf>
    <xf numFmtId="164" fontId="0" fillId="13" borderId="17" xfId="0" applyNumberFormat="1" applyFill="1" applyBorder="1" applyAlignment="1">
      <alignment vertical="center"/>
    </xf>
    <xf numFmtId="164" fontId="0" fillId="13" borderId="19" xfId="0" applyNumberFormat="1" applyFill="1" applyBorder="1" applyAlignment="1">
      <alignment vertical="center"/>
    </xf>
    <xf numFmtId="43" fontId="9" fillId="13" borderId="17" xfId="1" applyFont="1" applyFill="1" applyBorder="1"/>
    <xf numFmtId="43" fontId="0" fillId="13" borderId="26" xfId="1" applyFont="1" applyFill="1" applyBorder="1" applyAlignment="1">
      <alignment vertical="center"/>
    </xf>
    <xf numFmtId="43" fontId="0" fillId="13" borderId="19" xfId="0" applyNumberFormat="1" applyFill="1" applyBorder="1" applyAlignment="1">
      <alignment vertical="center"/>
    </xf>
    <xf numFmtId="43" fontId="9" fillId="10" borderId="38" xfId="1" applyFont="1" applyFill="1" applyBorder="1"/>
    <xf numFmtId="43" fontId="9" fillId="10" borderId="83" xfId="1" applyFont="1" applyFill="1" applyBorder="1"/>
    <xf numFmtId="43" fontId="9" fillId="10" borderId="39" xfId="1" applyFont="1" applyFill="1" applyBorder="1"/>
    <xf numFmtId="43" fontId="9" fillId="13" borderId="37" xfId="1" applyFont="1" applyFill="1" applyBorder="1"/>
    <xf numFmtId="43" fontId="9" fillId="13" borderId="18" xfId="1" applyFont="1" applyFill="1" applyBorder="1"/>
    <xf numFmtId="43" fontId="9" fillId="13" borderId="29" xfId="1" applyFont="1" applyFill="1" applyBorder="1"/>
    <xf numFmtId="43" fontId="9" fillId="13" borderId="19" xfId="1" applyFont="1" applyFill="1" applyBorder="1"/>
    <xf numFmtId="43" fontId="0" fillId="13" borderId="84" xfId="1" applyFont="1" applyFill="1" applyBorder="1" applyAlignment="1">
      <alignment vertical="center"/>
    </xf>
    <xf numFmtId="43" fontId="0" fillId="13" borderId="85" xfId="0" applyNumberFormat="1" applyFill="1" applyBorder="1" applyAlignment="1">
      <alignment vertical="center"/>
    </xf>
    <xf numFmtId="43" fontId="0" fillId="7" borderId="52" xfId="0" applyNumberFormat="1" applyFill="1" applyBorder="1" applyAlignment="1">
      <alignment vertical="center"/>
    </xf>
    <xf numFmtId="0" fontId="0" fillId="13" borderId="75" xfId="0" applyFill="1" applyBorder="1" applyAlignment="1">
      <alignment horizontal="center" vertical="center"/>
    </xf>
    <xf numFmtId="164" fontId="0" fillId="13" borderId="74" xfId="1" applyNumberFormat="1" applyFont="1" applyFill="1" applyBorder="1" applyAlignment="1">
      <alignment vertical="center"/>
    </xf>
    <xf numFmtId="43" fontId="0" fillId="13" borderId="50" xfId="1" applyFont="1" applyFill="1" applyBorder="1"/>
    <xf numFmtId="43" fontId="0" fillId="13" borderId="52" xfId="0" applyNumberFormat="1" applyFill="1" applyBorder="1" applyAlignment="1">
      <alignment vertical="center"/>
    </xf>
    <xf numFmtId="43" fontId="0" fillId="13" borderId="77" xfId="0" applyNumberFormat="1" applyFill="1" applyBorder="1" applyAlignment="1">
      <alignment vertical="center"/>
    </xf>
    <xf numFmtId="43" fontId="0" fillId="13" borderId="78" xfId="0" applyNumberFormat="1" applyFill="1" applyBorder="1" applyAlignment="1">
      <alignment vertical="center"/>
    </xf>
    <xf numFmtId="43" fontId="9" fillId="13" borderId="51" xfId="1" applyFont="1" applyFill="1" applyBorder="1"/>
    <xf numFmtId="43" fontId="9" fillId="13" borderId="52" xfId="1" applyFont="1" applyFill="1" applyBorder="1"/>
    <xf numFmtId="0" fontId="0" fillId="6" borderId="50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164" fontId="0" fillId="6" borderId="51" xfId="1" applyNumberFormat="1" applyFont="1" applyFill="1" applyBorder="1" applyAlignment="1">
      <alignment vertical="center"/>
    </xf>
    <xf numFmtId="10" fontId="0" fillId="6" borderId="51" xfId="2" applyNumberFormat="1" applyFont="1" applyFill="1" applyBorder="1" applyAlignment="1">
      <alignment vertical="center"/>
    </xf>
    <xf numFmtId="164" fontId="0" fillId="6" borderId="51" xfId="0" applyNumberFormat="1" applyFill="1" applyBorder="1" applyAlignment="1">
      <alignment vertical="center"/>
    </xf>
    <xf numFmtId="43" fontId="0" fillId="6" borderId="51" xfId="1" applyFont="1" applyFill="1" applyBorder="1" applyAlignment="1">
      <alignment vertical="center"/>
    </xf>
    <xf numFmtId="164" fontId="0" fillId="6" borderId="52" xfId="1" applyNumberFormat="1" applyFont="1" applyFill="1" applyBorder="1" applyAlignment="1">
      <alignment vertical="center"/>
    </xf>
    <xf numFmtId="43" fontId="0" fillId="6" borderId="50" xfId="0" applyNumberFormat="1" applyFill="1" applyBorder="1" applyAlignment="1">
      <alignment vertical="center"/>
    </xf>
    <xf numFmtId="43" fontId="0" fillId="6" borderId="51" xfId="0" applyNumberFormat="1" applyFill="1" applyBorder="1" applyAlignment="1">
      <alignment vertical="center"/>
    </xf>
    <xf numFmtId="164" fontId="0" fillId="6" borderId="74" xfId="1" applyNumberFormat="1" applyFont="1" applyFill="1" applyBorder="1" applyAlignment="1">
      <alignment vertical="center"/>
    </xf>
    <xf numFmtId="43" fontId="0" fillId="6" borderId="50" xfId="1" applyFont="1" applyFill="1" applyBorder="1"/>
    <xf numFmtId="43" fontId="0" fillId="6" borderId="52" xfId="1" applyFont="1" applyFill="1" applyBorder="1"/>
    <xf numFmtId="43" fontId="0" fillId="6" borderId="52" xfId="0" applyNumberFormat="1" applyFill="1" applyBorder="1" applyAlignment="1">
      <alignment vertical="center"/>
    </xf>
    <xf numFmtId="10" fontId="0" fillId="6" borderId="75" xfId="2" applyNumberFormat="1" applyFont="1" applyFill="1" applyBorder="1" applyAlignment="1">
      <alignment vertical="center"/>
    </xf>
    <xf numFmtId="43" fontId="0" fillId="6" borderId="74" xfId="0" applyNumberFormat="1" applyFill="1" applyBorder="1" applyAlignment="1">
      <alignment vertical="center"/>
    </xf>
    <xf numFmtId="10" fontId="0" fillId="6" borderId="52" xfId="2" applyNumberFormat="1" applyFont="1" applyFill="1" applyBorder="1" applyAlignment="1">
      <alignment vertical="center"/>
    </xf>
    <xf numFmtId="43" fontId="0" fillId="6" borderId="76" xfId="0" applyNumberFormat="1" applyFill="1" applyBorder="1" applyAlignment="1">
      <alignment vertical="center"/>
    </xf>
    <xf numFmtId="43" fontId="0" fillId="6" borderId="77" xfId="0" applyNumberFormat="1" applyFill="1" applyBorder="1" applyAlignment="1">
      <alignment vertical="center"/>
    </xf>
    <xf numFmtId="43" fontId="0" fillId="6" borderId="78" xfId="0" applyNumberFormat="1" applyFill="1" applyBorder="1" applyAlignment="1">
      <alignment vertical="center"/>
    </xf>
    <xf numFmtId="43" fontId="9" fillId="6" borderId="50" xfId="1" applyFont="1" applyFill="1" applyBorder="1"/>
    <xf numFmtId="43" fontId="9" fillId="6" borderId="51" xfId="1" applyFont="1" applyFill="1" applyBorder="1"/>
    <xf numFmtId="43" fontId="9" fillId="6" borderId="52" xfId="1" applyFont="1" applyFill="1" applyBorder="1"/>
    <xf numFmtId="10" fontId="0" fillId="13" borderId="54" xfId="2" applyNumberFormat="1" applyFont="1" applyFill="1" applyBorder="1" applyAlignment="1">
      <alignment vertical="center"/>
    </xf>
    <xf numFmtId="10" fontId="0" fillId="0" borderId="71" xfId="2" applyNumberFormat="1" applyFont="1" applyBorder="1" applyAlignment="1">
      <alignment vertical="center"/>
    </xf>
    <xf numFmtId="43" fontId="0" fillId="0" borderId="70" xfId="0" applyNumberFormat="1" applyBorder="1" applyAlignment="1">
      <alignment vertical="center"/>
    </xf>
    <xf numFmtId="164" fontId="0" fillId="13" borderId="84" xfId="1" applyNumberFormat="1" applyFont="1" applyFill="1" applyBorder="1" applyAlignment="1">
      <alignment vertical="center"/>
    </xf>
    <xf numFmtId="10" fontId="0" fillId="13" borderId="84" xfId="2" applyNumberFormat="1" applyFont="1" applyFill="1" applyBorder="1" applyAlignment="1">
      <alignment vertical="center"/>
    </xf>
    <xf numFmtId="164" fontId="0" fillId="13" borderId="84" xfId="0" applyNumberFormat="1" applyFill="1" applyBorder="1" applyAlignment="1">
      <alignment vertical="center"/>
    </xf>
    <xf numFmtId="164" fontId="0" fillId="13" borderId="86" xfId="1" applyNumberFormat="1" applyFont="1" applyFill="1" applyBorder="1" applyAlignment="1">
      <alignment vertical="center"/>
    </xf>
    <xf numFmtId="43" fontId="0" fillId="13" borderId="84" xfId="0" applyNumberFormat="1" applyFill="1" applyBorder="1" applyAlignment="1">
      <alignment vertical="center"/>
    </xf>
    <xf numFmtId="164" fontId="0" fillId="13" borderId="87" xfId="1" applyNumberFormat="1" applyFont="1" applyFill="1" applyBorder="1" applyAlignment="1">
      <alignment vertical="center"/>
    </xf>
    <xf numFmtId="43" fontId="0" fillId="13" borderId="85" xfId="1" applyFont="1" applyFill="1" applyBorder="1"/>
    <xf numFmtId="43" fontId="0" fillId="13" borderId="86" xfId="1" applyFont="1" applyFill="1" applyBorder="1"/>
    <xf numFmtId="43" fontId="0" fillId="13" borderId="86" xfId="0" applyNumberFormat="1" applyFill="1" applyBorder="1" applyAlignment="1">
      <alignment vertical="center"/>
    </xf>
    <xf numFmtId="43" fontId="0" fillId="13" borderId="65" xfId="0" applyNumberFormat="1" applyFill="1" applyBorder="1" applyAlignment="1">
      <alignment vertical="center"/>
    </xf>
    <xf numFmtId="43" fontId="0" fillId="13" borderId="67" xfId="0" applyNumberFormat="1" applyFill="1" applyBorder="1" applyAlignment="1">
      <alignment vertical="center"/>
    </xf>
    <xf numFmtId="43" fontId="0" fillId="13" borderId="88" xfId="0" applyNumberFormat="1" applyFill="1" applyBorder="1" applyAlignment="1">
      <alignment vertical="center"/>
    </xf>
    <xf numFmtId="43" fontId="0" fillId="13" borderId="89" xfId="0" applyNumberFormat="1" applyFill="1" applyBorder="1" applyAlignment="1">
      <alignment vertical="center"/>
    </xf>
    <xf numFmtId="43" fontId="0" fillId="13" borderId="90" xfId="0" applyNumberFormat="1" applyFill="1" applyBorder="1" applyAlignment="1">
      <alignment vertical="center"/>
    </xf>
    <xf numFmtId="43" fontId="9" fillId="13" borderId="84" xfId="1" applyFont="1" applyFill="1" applyBorder="1"/>
    <xf numFmtId="43" fontId="9" fillId="13" borderId="86" xfId="1" applyFont="1" applyFill="1" applyBorder="1"/>
    <xf numFmtId="43" fontId="9" fillId="7" borderId="91" xfId="1" applyFont="1" applyFill="1" applyBorder="1"/>
    <xf numFmtId="43" fontId="9" fillId="7" borderId="83" xfId="1" applyFont="1" applyFill="1" applyBorder="1"/>
    <xf numFmtId="43" fontId="9" fillId="7" borderId="92" xfId="1" applyFont="1" applyFill="1" applyBorder="1"/>
    <xf numFmtId="0" fontId="0" fillId="0" borderId="2" xfId="0" applyBorder="1"/>
    <xf numFmtId="43" fontId="0" fillId="13" borderId="17" xfId="1" applyFont="1" applyFill="1" applyBorder="1" applyAlignment="1">
      <alignment vertical="center"/>
    </xf>
    <xf numFmtId="43" fontId="0" fillId="6" borderId="25" xfId="0" applyNumberFormat="1" applyFill="1" applyBorder="1" applyAlignment="1">
      <alignment vertical="center"/>
    </xf>
    <xf numFmtId="164" fontId="0" fillId="6" borderId="25" xfId="1" applyNumberFormat="1" applyFont="1" applyFill="1" applyBorder="1" applyAlignment="1">
      <alignment vertical="center"/>
    </xf>
    <xf numFmtId="10" fontId="0" fillId="19" borderId="33" xfId="2" applyNumberFormat="1" applyFont="1" applyFill="1" applyBorder="1" applyAlignment="1">
      <alignment vertical="center" wrapText="1"/>
    </xf>
    <xf numFmtId="0" fontId="0" fillId="0" borderId="31" xfId="0" applyBorder="1" applyAlignment="1">
      <alignment vertical="center"/>
    </xf>
    <xf numFmtId="0" fontId="26" fillId="21" borderId="0" xfId="0" applyFont="1" applyFill="1" applyAlignment="1">
      <alignment vertical="center"/>
    </xf>
    <xf numFmtId="164" fontId="8" fillId="15" borderId="0" xfId="1" applyNumberFormat="1" applyFont="1" applyFill="1" applyAlignment="1">
      <alignment vertical="center"/>
    </xf>
    <xf numFmtId="164" fontId="0" fillId="16" borderId="16" xfId="0" applyNumberFormat="1" applyFill="1" applyBorder="1" applyAlignment="1">
      <alignment vertical="center"/>
    </xf>
    <xf numFmtId="43" fontId="0" fillId="0" borderId="18" xfId="1" applyFont="1" applyFill="1" applyBorder="1" applyAlignment="1">
      <alignment vertical="center"/>
    </xf>
    <xf numFmtId="43" fontId="0" fillId="13" borderId="71" xfId="0" applyNumberFormat="1" applyFill="1" applyBorder="1" applyAlignment="1">
      <alignment vertical="center"/>
    </xf>
    <xf numFmtId="43" fontId="0" fillId="13" borderId="49" xfId="1" applyFont="1" applyFill="1" applyBorder="1"/>
    <xf numFmtId="43" fontId="0" fillId="0" borderId="71" xfId="0" applyNumberFormat="1" applyBorder="1" applyAlignment="1">
      <alignment vertical="center"/>
    </xf>
    <xf numFmtId="43" fontId="3" fillId="16" borderId="0" xfId="1" applyFont="1" applyFill="1" applyAlignment="1">
      <alignment vertical="center"/>
    </xf>
    <xf numFmtId="43" fontId="3" fillId="16" borderId="0" xfId="0" applyNumberFormat="1" applyFont="1" applyFill="1" applyAlignment="1">
      <alignment vertical="center"/>
    </xf>
    <xf numFmtId="0" fontId="3" fillId="16" borderId="96" xfId="0" applyFont="1" applyFill="1" applyBorder="1" applyAlignment="1">
      <alignment horizontal="center" vertical="center"/>
    </xf>
    <xf numFmtId="3" fontId="0" fillId="16" borderId="0" xfId="0" applyNumberFormat="1" applyFill="1" applyAlignment="1">
      <alignment vertical="center"/>
    </xf>
    <xf numFmtId="164" fontId="1" fillId="16" borderId="0" xfId="1" applyNumberFormat="1" applyFont="1" applyFill="1" applyAlignment="1">
      <alignment vertical="center"/>
    </xf>
    <xf numFmtId="166" fontId="1" fillId="0" borderId="0" xfId="1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0" fontId="20" fillId="10" borderId="97" xfId="0" applyFont="1" applyFill="1" applyBorder="1" applyAlignment="1">
      <alignment vertical="center"/>
    </xf>
    <xf numFmtId="0" fontId="20" fillId="10" borderId="98" xfId="0" applyFont="1" applyFill="1" applyBorder="1" applyAlignment="1">
      <alignment vertical="center"/>
    </xf>
    <xf numFmtId="0" fontId="20" fillId="10" borderId="99" xfId="0" applyFont="1" applyFill="1" applyBorder="1" applyAlignment="1">
      <alignment vertical="center"/>
    </xf>
    <xf numFmtId="0" fontId="20" fillId="10" borderId="93" xfId="0" applyFont="1" applyFill="1" applyBorder="1" applyAlignment="1">
      <alignment horizontal="left" vertical="center"/>
    </xf>
    <xf numFmtId="0" fontId="20" fillId="10" borderId="0" xfId="0" applyFont="1" applyFill="1" applyAlignment="1">
      <alignment horizontal="left" vertical="center"/>
    </xf>
    <xf numFmtId="0" fontId="9" fillId="10" borderId="0" xfId="0" applyFont="1" applyFill="1" applyAlignment="1">
      <alignment horizontal="left" vertical="center"/>
    </xf>
    <xf numFmtId="0" fontId="9" fillId="10" borderId="94" xfId="0" applyFont="1" applyFill="1" applyBorder="1" applyAlignment="1">
      <alignment horizontal="left" vertical="center"/>
    </xf>
    <xf numFmtId="0" fontId="20" fillId="10" borderId="43" xfId="0" applyFont="1" applyFill="1" applyBorder="1" applyAlignment="1">
      <alignment horizontal="left" vertical="center"/>
    </xf>
    <xf numFmtId="0" fontId="20" fillId="10" borderId="31" xfId="0" applyFont="1" applyFill="1" applyBorder="1" applyAlignment="1">
      <alignment horizontal="left" vertical="center"/>
    </xf>
    <xf numFmtId="0" fontId="9" fillId="10" borderId="31" xfId="0" applyFont="1" applyFill="1" applyBorder="1" applyAlignment="1">
      <alignment horizontal="left" vertical="center"/>
    </xf>
    <xf numFmtId="0" fontId="9" fillId="10" borderId="95" xfId="0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11" fillId="10" borderId="97" xfId="0" applyFont="1" applyFill="1" applyBorder="1" applyAlignment="1">
      <alignment horizontal="left" vertical="center"/>
    </xf>
    <xf numFmtId="0" fontId="7" fillId="10" borderId="98" xfId="0" applyFont="1" applyFill="1" applyBorder="1" applyAlignment="1">
      <alignment vertical="center"/>
    </xf>
    <xf numFmtId="0" fontId="0" fillId="10" borderId="98" xfId="0" applyFill="1" applyBorder="1" applyAlignment="1">
      <alignment vertical="center"/>
    </xf>
    <xf numFmtId="0" fontId="0" fillId="10" borderId="99" xfId="0" applyFill="1" applyBorder="1" applyAlignment="1">
      <alignment vertical="center"/>
    </xf>
    <xf numFmtId="0" fontId="14" fillId="10" borderId="93" xfId="0" applyFont="1" applyFill="1" applyBorder="1" applyAlignment="1">
      <alignment horizontal="left" vertical="center"/>
    </xf>
    <xf numFmtId="0" fontId="0" fillId="10" borderId="94" xfId="0" applyFill="1" applyBorder="1" applyAlignment="1">
      <alignment vertical="center"/>
    </xf>
    <xf numFmtId="0" fontId="14" fillId="10" borderId="43" xfId="0" applyFont="1" applyFill="1" applyBorder="1" applyAlignment="1">
      <alignment horizontal="left" vertical="center"/>
    </xf>
    <xf numFmtId="0" fontId="6" fillId="10" borderId="31" xfId="0" applyFont="1" applyFill="1" applyBorder="1" applyAlignment="1">
      <alignment vertical="center"/>
    </xf>
    <xf numFmtId="0" fontId="0" fillId="10" borderId="31" xfId="0" applyFill="1" applyBorder="1" applyAlignment="1">
      <alignment vertical="center"/>
    </xf>
    <xf numFmtId="0" fontId="0" fillId="10" borderId="95" xfId="0" applyFill="1" applyBorder="1" applyAlignment="1">
      <alignment vertical="center"/>
    </xf>
    <xf numFmtId="0" fontId="0" fillId="18" borderId="22" xfId="0" applyFill="1" applyBorder="1" applyAlignment="1">
      <alignment horizontal="center" vertical="center" wrapText="1"/>
    </xf>
    <xf numFmtId="0" fontId="0" fillId="18" borderId="41" xfId="0" applyFill="1" applyBorder="1" applyAlignment="1">
      <alignment horizontal="center" vertical="center" wrapText="1"/>
    </xf>
    <xf numFmtId="0" fontId="0" fillId="18" borderId="42" xfId="0" applyFill="1" applyBorder="1" applyAlignment="1">
      <alignment horizontal="center" vertical="center" wrapText="1"/>
    </xf>
    <xf numFmtId="0" fontId="0" fillId="11" borderId="22" xfId="0" applyFill="1" applyBorder="1" applyAlignment="1">
      <alignment horizontal="center" vertical="center" wrapText="1"/>
    </xf>
    <xf numFmtId="0" fontId="0" fillId="11" borderId="41" xfId="0" applyFill="1" applyBorder="1" applyAlignment="1">
      <alignment horizontal="center" vertical="center" wrapText="1"/>
    </xf>
    <xf numFmtId="0" fontId="0" fillId="11" borderId="42" xfId="0" applyFill="1" applyBorder="1" applyAlignment="1">
      <alignment horizontal="center" vertical="center" wrapText="1"/>
    </xf>
    <xf numFmtId="0" fontId="8" fillId="21" borderId="22" xfId="0" applyFont="1" applyFill="1" applyBorder="1" applyAlignment="1">
      <alignment horizontal="center" vertical="center" wrapText="1"/>
    </xf>
    <xf numFmtId="0" fontId="8" fillId="21" borderId="40" xfId="0" applyFont="1" applyFill="1" applyBorder="1" applyAlignment="1">
      <alignment horizontal="center" vertical="center" wrapText="1"/>
    </xf>
    <xf numFmtId="0" fontId="0" fillId="22" borderId="22" xfId="0" applyFill="1" applyBorder="1" applyAlignment="1">
      <alignment horizontal="center" vertical="center" wrapText="1"/>
    </xf>
    <xf numFmtId="0" fontId="0" fillId="22" borderId="41" xfId="0" applyFill="1" applyBorder="1" applyAlignment="1">
      <alignment horizontal="center" vertical="center" wrapText="1"/>
    </xf>
    <xf numFmtId="0" fontId="0" fillId="22" borderId="40" xfId="0" applyFill="1" applyBorder="1" applyAlignment="1">
      <alignment horizontal="center" vertical="center" wrapText="1"/>
    </xf>
    <xf numFmtId="0" fontId="8" fillId="20" borderId="22" xfId="0" applyFont="1" applyFill="1" applyBorder="1" applyAlignment="1">
      <alignment horizontal="center" vertical="center" wrapText="1"/>
    </xf>
    <xf numFmtId="0" fontId="8" fillId="20" borderId="40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4" borderId="40" xfId="0" applyFill="1" applyBorder="1" applyAlignment="1">
      <alignment horizontal="center" vertical="center" wrapText="1"/>
    </xf>
    <xf numFmtId="0" fontId="9" fillId="18" borderId="8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9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 vertical="center" wrapText="1"/>
    </xf>
    <xf numFmtId="0" fontId="9" fillId="18" borderId="1" xfId="0" applyFont="1" applyFill="1" applyBorder="1" applyAlignment="1">
      <alignment horizontal="center" vertical="center" wrapText="1"/>
    </xf>
    <xf numFmtId="0" fontId="9" fillId="18" borderId="2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9" fillId="11" borderId="17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9" fillId="11" borderId="18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9" fillId="11" borderId="19" xfId="0" applyFont="1" applyFill="1" applyBorder="1" applyAlignment="1">
      <alignment horizontal="center" vertical="center" wrapText="1"/>
    </xf>
    <xf numFmtId="0" fontId="9" fillId="11" borderId="33" xfId="0" applyFont="1" applyFill="1" applyBorder="1" applyAlignment="1">
      <alignment horizontal="center" vertical="center" wrapText="1"/>
    </xf>
    <xf numFmtId="0" fontId="9" fillId="11" borderId="11" xfId="0" applyFont="1" applyFill="1" applyBorder="1" applyAlignment="1">
      <alignment horizontal="center" vertical="center" wrapText="1"/>
    </xf>
    <xf numFmtId="0" fontId="9" fillId="11" borderId="34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 wrapText="1"/>
    </xf>
    <xf numFmtId="0" fontId="0" fillId="11" borderId="14" xfId="0" applyFill="1" applyBorder="1" applyAlignment="1">
      <alignment horizontal="center" vertical="center" wrapText="1"/>
    </xf>
    <xf numFmtId="0" fontId="0" fillId="11" borderId="17" xfId="0" applyFill="1" applyBorder="1" applyAlignment="1">
      <alignment horizontal="center" vertical="center" wrapText="1"/>
    </xf>
    <xf numFmtId="0" fontId="0" fillId="11" borderId="9" xfId="0" applyFill="1" applyBorder="1" applyAlignment="1">
      <alignment horizontal="center" vertical="center" wrapText="1"/>
    </xf>
    <xf numFmtId="0" fontId="0" fillId="11" borderId="15" xfId="0" applyFill="1" applyBorder="1" applyAlignment="1">
      <alignment horizontal="center" vertical="center" wrapText="1"/>
    </xf>
    <xf numFmtId="0" fontId="0" fillId="11" borderId="18" xfId="0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 wrapText="1"/>
    </xf>
    <xf numFmtId="0" fontId="0" fillId="11" borderId="24" xfId="0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" fillId="4" borderId="3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4" fillId="5" borderId="33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34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15" fillId="5" borderId="35" xfId="0" applyFont="1" applyFill="1" applyBorder="1" applyAlignment="1">
      <alignment horizontal="center"/>
    </xf>
    <xf numFmtId="0" fontId="15" fillId="5" borderId="36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34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left"/>
    </xf>
    <xf numFmtId="0" fontId="3" fillId="11" borderId="1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3" fillId="21" borderId="3" xfId="0" applyFont="1" applyFill="1" applyBorder="1" applyAlignment="1">
      <alignment horizontal="center" vertical="center"/>
    </xf>
    <xf numFmtId="0" fontId="15" fillId="18" borderId="65" xfId="0" applyFont="1" applyFill="1" applyBorder="1" applyAlignment="1">
      <alignment horizontal="center"/>
    </xf>
    <xf numFmtId="0" fontId="15" fillId="18" borderId="66" xfId="0" applyFont="1" applyFill="1" applyBorder="1" applyAlignment="1">
      <alignment horizontal="center"/>
    </xf>
    <xf numFmtId="0" fontId="15" fillId="18" borderId="67" xfId="0" applyFont="1" applyFill="1" applyBorder="1" applyAlignment="1">
      <alignment horizont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3" fillId="18" borderId="7" xfId="0" applyFont="1" applyFill="1" applyBorder="1" applyAlignment="1">
      <alignment horizontal="center" vertical="center"/>
    </xf>
    <xf numFmtId="0" fontId="3" fillId="18" borderId="2" xfId="0" applyFont="1" applyFill="1" applyBorder="1" applyAlignment="1">
      <alignment horizontal="center" vertical="center"/>
    </xf>
    <xf numFmtId="0" fontId="14" fillId="19" borderId="56" xfId="0" applyFont="1" applyFill="1" applyBorder="1" applyAlignment="1">
      <alignment horizontal="center" vertical="center"/>
    </xf>
    <xf numFmtId="0" fontId="14" fillId="19" borderId="57" xfId="0" applyFont="1" applyFill="1" applyBorder="1" applyAlignment="1">
      <alignment horizontal="center" vertical="center"/>
    </xf>
    <xf numFmtId="0" fontId="14" fillId="19" borderId="58" xfId="0" applyFont="1" applyFill="1" applyBorder="1" applyAlignment="1">
      <alignment horizontal="center" vertical="center"/>
    </xf>
    <xf numFmtId="0" fontId="3" fillId="21" borderId="59" xfId="0" applyFont="1" applyFill="1" applyBorder="1" applyAlignment="1">
      <alignment horizontal="center" vertical="center"/>
    </xf>
    <xf numFmtId="0" fontId="3" fillId="21" borderId="60" xfId="0" applyFont="1" applyFill="1" applyBorder="1" applyAlignment="1">
      <alignment horizontal="center" vertical="center"/>
    </xf>
    <xf numFmtId="0" fontId="3" fillId="21" borderId="61" xfId="0" applyFont="1" applyFill="1" applyBorder="1" applyAlignment="1">
      <alignment horizontal="center" vertical="center"/>
    </xf>
    <xf numFmtId="0" fontId="3" fillId="21" borderId="62" xfId="0" applyFont="1" applyFill="1" applyBorder="1" applyAlignment="1">
      <alignment horizontal="center" vertical="center"/>
    </xf>
    <xf numFmtId="0" fontId="3" fillId="21" borderId="63" xfId="0" applyFont="1" applyFill="1" applyBorder="1" applyAlignment="1">
      <alignment horizontal="center" vertical="center"/>
    </xf>
    <xf numFmtId="0" fontId="3" fillId="21" borderId="64" xfId="0" applyFont="1" applyFill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Evolução Populacional Adotada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'POP Adotada'!$D$17:$D$19</c:f>
              <c:strCache>
                <c:ptCount val="3"/>
                <c:pt idx="0">
                  <c:v>POPULAÇÃO - Guará</c:v>
                </c:pt>
                <c:pt idx="1">
                  <c:v>Urbana</c:v>
                </c:pt>
                <c:pt idx="2">
                  <c:v>habitantes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'POP Adotada'!$C$20:$C$50</c:f>
              <c:numCache>
                <c:formatCode>General</c:formatCode>
                <c:ptCount val="3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</c:numCache>
            </c:numRef>
          </c:cat>
          <c:val>
            <c:numRef>
              <c:f>'POP Adotada'!$D$20:$D$50</c:f>
              <c:numCache>
                <c:formatCode>_-* #,##0_-;\-* #,##0_-;_-* "-"??_-;_-@_-</c:formatCode>
                <c:ptCount val="31"/>
                <c:pt idx="0">
                  <c:v>18138.4833168</c:v>
                </c:pt>
                <c:pt idx="1">
                  <c:v>18261.825003354239</c:v>
                </c:pt>
                <c:pt idx="2">
                  <c:v>18380.52686587604</c:v>
                </c:pt>
                <c:pt idx="3">
                  <c:v>18494.486132444472</c:v>
                </c:pt>
                <c:pt idx="4">
                  <c:v>18603.603600625895</c:v>
                </c:pt>
                <c:pt idx="5">
                  <c:v>18707.783780789399</c:v>
                </c:pt>
                <c:pt idx="6">
                  <c:v>18805.064256449507</c:v>
                </c:pt>
                <c:pt idx="7">
                  <c:v>18899.089577731753</c:v>
                </c:pt>
                <c:pt idx="8">
                  <c:v>18986.025389789316</c:v>
                </c:pt>
                <c:pt idx="9">
                  <c:v>19069.563901504389</c:v>
                </c:pt>
                <c:pt idx="10">
                  <c:v>19147.749113500558</c:v>
                </c:pt>
                <c:pt idx="11">
                  <c:v>19220.510560131861</c:v>
                </c:pt>
                <c:pt idx="12">
                  <c:v>19287.782347092325</c:v>
                </c:pt>
                <c:pt idx="13">
                  <c:v>19349.503250603022</c:v>
                </c:pt>
                <c:pt idx="14">
                  <c:v>19407.551760354829</c:v>
                </c:pt>
                <c:pt idx="15">
                  <c:v>19459.952150107787</c:v>
                </c:pt>
                <c:pt idx="16">
                  <c:v>19506.656035268046</c:v>
                </c:pt>
                <c:pt idx="17">
                  <c:v>19549.570678545635</c:v>
                </c:pt>
                <c:pt idx="18">
                  <c:v>19586.714862834873</c:v>
                </c:pt>
                <c:pt idx="19">
                  <c:v>19618.053606615409</c:v>
                </c:pt>
                <c:pt idx="20">
                  <c:v>19645.518881664673</c:v>
                </c:pt>
                <c:pt idx="21">
                  <c:v>19667.128952434505</c:v>
                </c:pt>
                <c:pt idx="22">
                  <c:v>19684.829368491693</c:v>
                </c:pt>
                <c:pt idx="23">
                  <c:v>19696.640266112787</c:v>
                </c:pt>
                <c:pt idx="24">
                  <c:v>19704.518922219231</c:v>
                </c:pt>
                <c:pt idx="25">
                  <c:v>19708.459826003673</c:v>
                </c:pt>
                <c:pt idx="26">
                  <c:v>19714.372363951472</c:v>
                </c:pt>
                <c:pt idx="27">
                  <c:v>19700.572303296703</c:v>
                </c:pt>
                <c:pt idx="28">
                  <c:v>19688.751959914724</c:v>
                </c:pt>
                <c:pt idx="29">
                  <c:v>19673.000958346791</c:v>
                </c:pt>
                <c:pt idx="30">
                  <c:v>19653.327957388443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9E-4EE3-A076-257927E4AB43}"/>
            </c:ext>
          </c:extLst>
        </c:ser>
        <c:ser>
          <c:idx val="1"/>
          <c:order val="1"/>
          <c:tx>
            <c:strRef>
              <c:f>'POP Adotada'!$E$17:$E$19</c:f>
              <c:strCache>
                <c:ptCount val="3"/>
                <c:pt idx="0">
                  <c:v>POPULAÇÃO - Guará</c:v>
                </c:pt>
                <c:pt idx="1">
                  <c:v>Rural</c:v>
                </c:pt>
                <c:pt idx="2">
                  <c:v>habitantes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'POP Adotada'!$C$20:$C$50</c:f>
              <c:numCache>
                <c:formatCode>General</c:formatCode>
                <c:ptCount val="3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</c:numCache>
            </c:numRef>
          </c:cat>
          <c:val>
            <c:numRef>
              <c:f>'POP Adotada'!$E$20:$E$50</c:f>
              <c:numCache>
                <c:formatCode>_-* #,##0_-;\-* #,##0_-;_-* "-"??_-;_-@_-</c:formatCode>
                <c:ptCount val="31"/>
                <c:pt idx="0">
                  <c:v>599.61928320000015</c:v>
                </c:pt>
                <c:pt idx="1">
                  <c:v>603.69669432576006</c:v>
                </c:pt>
                <c:pt idx="2">
                  <c:v>607.62072283887744</c:v>
                </c:pt>
                <c:pt idx="3">
                  <c:v>611.38797132047853</c:v>
                </c:pt>
                <c:pt idx="4">
                  <c:v>614.99516035126931</c:v>
                </c:pt>
                <c:pt idx="5">
                  <c:v>618.43913324923642</c:v>
                </c:pt>
                <c:pt idx="6">
                  <c:v>621.65501674213249</c:v>
                </c:pt>
                <c:pt idx="7">
                  <c:v>624.76329182584311</c:v>
                </c:pt>
                <c:pt idx="8">
                  <c:v>627.63720296824192</c:v>
                </c:pt>
                <c:pt idx="9">
                  <c:v>630.39880666130216</c:v>
                </c:pt>
                <c:pt idx="10">
                  <c:v>632.98344176861349</c:v>
                </c:pt>
                <c:pt idx="11">
                  <c:v>635.38877884733427</c:v>
                </c:pt>
                <c:pt idx="12">
                  <c:v>637.61263957329993</c:v>
                </c:pt>
                <c:pt idx="13">
                  <c:v>639.65300001993455</c:v>
                </c:pt>
                <c:pt idx="14">
                  <c:v>641.57195901999432</c:v>
                </c:pt>
                <c:pt idx="15">
                  <c:v>643.30420330934828</c:v>
                </c:pt>
                <c:pt idx="16">
                  <c:v>644.84813339729067</c:v>
                </c:pt>
                <c:pt idx="17">
                  <c:v>646.26679929076465</c:v>
                </c:pt>
                <c:pt idx="18">
                  <c:v>647.49470620941713</c:v>
                </c:pt>
                <c:pt idx="19">
                  <c:v>648.53069773935226</c:v>
                </c:pt>
                <c:pt idx="20">
                  <c:v>649.43864071618736</c:v>
                </c:pt>
                <c:pt idx="21">
                  <c:v>650.15302322097523</c:v>
                </c:pt>
                <c:pt idx="22">
                  <c:v>650.73816094187407</c:v>
                </c:pt>
                <c:pt idx="23">
                  <c:v>651.12860383843918</c:v>
                </c:pt>
                <c:pt idx="24">
                  <c:v>651.38905527997451</c:v>
                </c:pt>
                <c:pt idx="25">
                  <c:v>651.51933309103049</c:v>
                </c:pt>
                <c:pt idx="26">
                  <c:v>651.71478889095772</c:v>
                </c:pt>
                <c:pt idx="27">
                  <c:v>651.25858853873399</c:v>
                </c:pt>
                <c:pt idx="28">
                  <c:v>650.86783338561077</c:v>
                </c:pt>
                <c:pt idx="29">
                  <c:v>650.34713911890231</c:v>
                </c:pt>
                <c:pt idx="30">
                  <c:v>649.69679197978337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9E-4EE3-A076-257927E4AB43}"/>
            </c:ext>
          </c:extLst>
        </c:ser>
        <c:ser>
          <c:idx val="2"/>
          <c:order val="2"/>
          <c:tx>
            <c:strRef>
              <c:f>'POP Adotada'!$F$17:$F$19</c:f>
              <c:strCache>
                <c:ptCount val="3"/>
                <c:pt idx="0">
                  <c:v>POPULAÇÃO - Guará</c:v>
                </c:pt>
                <c:pt idx="1">
                  <c:v>Total</c:v>
                </c:pt>
                <c:pt idx="2">
                  <c:v>habitantes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'POP Adotada'!$C$20:$C$50</c:f>
              <c:numCache>
                <c:formatCode>General</c:formatCode>
                <c:ptCount val="3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</c:numCache>
            </c:numRef>
          </c:cat>
          <c:val>
            <c:numRef>
              <c:f>'POP Adotada'!$F$20:$F$50</c:f>
              <c:numCache>
                <c:formatCode>_-* #,##0_-;\-* #,##0_-;_-* "-"??_-;_-@_-</c:formatCode>
                <c:ptCount val="31"/>
                <c:pt idx="0">
                  <c:v>18738.102600000002</c:v>
                </c:pt>
                <c:pt idx="1">
                  <c:v>18865.52169768</c:v>
                </c:pt>
                <c:pt idx="2">
                  <c:v>18988.147588714917</c:v>
                </c:pt>
                <c:pt idx="3">
                  <c:v>19105.874103764949</c:v>
                </c:pt>
                <c:pt idx="4">
                  <c:v>19218.598760977166</c:v>
                </c:pt>
                <c:pt idx="5">
                  <c:v>19326.222914038637</c:v>
                </c:pt>
                <c:pt idx="6">
                  <c:v>19426.71927319164</c:v>
                </c:pt>
                <c:pt idx="7">
                  <c:v>19523.852869557595</c:v>
                </c:pt>
                <c:pt idx="8">
                  <c:v>19613.662592757559</c:v>
                </c:pt>
                <c:pt idx="9">
                  <c:v>19699.962708165691</c:v>
                </c:pt>
                <c:pt idx="10">
                  <c:v>19780.732555269173</c:v>
                </c:pt>
                <c:pt idx="11">
                  <c:v>19855.899338979194</c:v>
                </c:pt>
                <c:pt idx="12">
                  <c:v>19925.394986665626</c:v>
                </c:pt>
                <c:pt idx="13">
                  <c:v>19989.156250622957</c:v>
                </c:pt>
                <c:pt idx="14">
                  <c:v>20049.123719374824</c:v>
                </c:pt>
                <c:pt idx="15">
                  <c:v>20103.256353417135</c:v>
                </c:pt>
                <c:pt idx="16">
                  <c:v>20151.504168665339</c:v>
                </c:pt>
                <c:pt idx="17">
                  <c:v>20195.837477836401</c:v>
                </c:pt>
                <c:pt idx="18">
                  <c:v>20234.209569044291</c:v>
                </c:pt>
                <c:pt idx="19">
                  <c:v>20266.584304354761</c:v>
                </c:pt>
                <c:pt idx="20">
                  <c:v>20294.957522380861</c:v>
                </c:pt>
                <c:pt idx="21">
                  <c:v>20317.281975655482</c:v>
                </c:pt>
                <c:pt idx="22">
                  <c:v>20335.567529433567</c:v>
                </c:pt>
                <c:pt idx="23">
                  <c:v>20347.768869951225</c:v>
                </c:pt>
                <c:pt idx="24">
                  <c:v>20355.907977499206</c:v>
                </c:pt>
                <c:pt idx="25">
                  <c:v>20359.979159094702</c:v>
                </c:pt>
                <c:pt idx="26">
                  <c:v>20366.087152842429</c:v>
                </c:pt>
                <c:pt idx="27">
                  <c:v>20351.830891835438</c:v>
                </c:pt>
                <c:pt idx="28">
                  <c:v>20339.619793300335</c:v>
                </c:pt>
                <c:pt idx="29">
                  <c:v>20323.348097465692</c:v>
                </c:pt>
                <c:pt idx="30">
                  <c:v>20303.024749368225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9E-4EE3-A076-257927E4A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8862271"/>
        <c:axId val="1698843551"/>
      </c:lineChart>
      <c:catAx>
        <c:axId val="1698862271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98843551"/>
        <c:crosses val="autoZero"/>
        <c:auto val="1"/>
        <c:lblAlgn val="ctr"/>
        <c:lblOffset val="100"/>
        <c:noMultiLvlLbl val="0"/>
      </c:catAx>
      <c:valAx>
        <c:axId val="169884355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9886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Evolução Populacional Adotada - Sede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'POP Adotada'!$N$17:$N$19</c:f>
              <c:strCache>
                <c:ptCount val="3"/>
                <c:pt idx="0">
                  <c:v>POPULAÇÃO - Distrito SEDE</c:v>
                </c:pt>
                <c:pt idx="1">
                  <c:v>Urbana</c:v>
                </c:pt>
                <c:pt idx="2">
                  <c:v>habitantes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'POP Adotada'!$M$20:$M$50</c:f>
              <c:numCache>
                <c:formatCode>General</c:formatCode>
                <c:ptCount val="3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</c:numCache>
            </c:numRef>
          </c:cat>
          <c:val>
            <c:numRef>
              <c:f>'POP Adotada'!$N$20:$N$50</c:f>
              <c:numCache>
                <c:formatCode>_-* #,##0_-;\-* #,##0_-;_-* "-"??_-;_-@_-</c:formatCode>
                <c:ptCount val="31"/>
                <c:pt idx="0">
                  <c:v>17647.820500135796</c:v>
                </c:pt>
                <c:pt idx="1">
                  <c:v>17767.82567953672</c:v>
                </c:pt>
                <c:pt idx="2">
                  <c:v>17883.316546453705</c:v>
                </c:pt>
                <c:pt idx="3">
                  <c:v>17994.19310904172</c:v>
                </c:pt>
                <c:pt idx="4">
                  <c:v>18100.358848385065</c:v>
                </c:pt>
                <c:pt idx="5">
                  <c:v>18201.720857936023</c:v>
                </c:pt>
                <c:pt idx="6">
                  <c:v>18296.369806397292</c:v>
                </c:pt>
                <c:pt idx="7">
                  <c:v>18387.851655429276</c:v>
                </c:pt>
                <c:pt idx="8">
                  <c:v>18472.43577304425</c:v>
                </c:pt>
                <c:pt idx="9">
                  <c:v>18553.714490445644</c:v>
                </c:pt>
                <c:pt idx="10">
                  <c:v>18629.78471985647</c:v>
                </c:pt>
                <c:pt idx="11">
                  <c:v>18700.577901791927</c:v>
                </c:pt>
                <c:pt idx="12">
                  <c:v>18766.029924448201</c:v>
                </c:pt>
                <c:pt idx="13">
                  <c:v>18826.081220206437</c:v>
                </c:pt>
                <c:pt idx="14">
                  <c:v>18882.559463867052</c:v>
                </c:pt>
                <c:pt idx="15">
                  <c:v>18933.542374419496</c:v>
                </c:pt>
                <c:pt idx="16">
                  <c:v>18978.982876118102</c:v>
                </c:pt>
                <c:pt idx="17">
                  <c:v>19020.73663844556</c:v>
                </c:pt>
                <c:pt idx="18">
                  <c:v>19056.87603805861</c:v>
                </c:pt>
                <c:pt idx="19">
                  <c:v>19087.367039719502</c:v>
                </c:pt>
                <c:pt idx="20">
                  <c:v>19114.089353575113</c:v>
                </c:pt>
                <c:pt idx="21">
                  <c:v>19135.114851864044</c:v>
                </c:pt>
                <c:pt idx="22">
                  <c:v>19152.336455230721</c:v>
                </c:pt>
                <c:pt idx="23">
                  <c:v>19163.827857103857</c:v>
                </c:pt>
                <c:pt idx="24">
                  <c:v>19171.493388246698</c:v>
                </c:pt>
                <c:pt idx="25">
                  <c:v>19175.327686924345</c:v>
                </c:pt>
                <c:pt idx="26">
                  <c:v>19181.080285230422</c:v>
                </c:pt>
                <c:pt idx="27">
                  <c:v>19167.653529030758</c:v>
                </c:pt>
                <c:pt idx="28">
                  <c:v>19156.152936913339</c:v>
                </c:pt>
                <c:pt idx="29">
                  <c:v>19140.828014563805</c:v>
                </c:pt>
                <c:pt idx="30">
                  <c:v>19121.687186549239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16-4CE2-8CC6-2D138BA33C1A}"/>
            </c:ext>
          </c:extLst>
        </c:ser>
        <c:ser>
          <c:idx val="1"/>
          <c:order val="1"/>
          <c:tx>
            <c:strRef>
              <c:f>'POP Adotada'!$O$17:$O$19</c:f>
              <c:strCache>
                <c:ptCount val="3"/>
                <c:pt idx="0">
                  <c:v>POPULAÇÃO - Distrito SEDE</c:v>
                </c:pt>
                <c:pt idx="1">
                  <c:v>Rural</c:v>
                </c:pt>
                <c:pt idx="2">
                  <c:v>habitantes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'POP Adotada'!$M$20:$M$50</c:f>
              <c:numCache>
                <c:formatCode>General</c:formatCode>
                <c:ptCount val="3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</c:numCache>
            </c:numRef>
          </c:cat>
          <c:val>
            <c:numRef>
              <c:f>'POP Adotada'!$O$20:$O$50</c:f>
              <c:numCache>
                <c:formatCode>_-* #,##0_-;\-* #,##0_-;_-* "-"??_-;_-@_-</c:formatCode>
                <c:ptCount val="31"/>
                <c:pt idx="0">
                  <c:v>386.211475320945</c:v>
                </c:pt>
                <c:pt idx="1">
                  <c:v>388.83771335312736</c:v>
                </c:pt>
                <c:pt idx="2">
                  <c:v>391.36515848992263</c:v>
                </c:pt>
                <c:pt idx="3">
                  <c:v>393.79162247256022</c:v>
                </c:pt>
                <c:pt idx="4">
                  <c:v>396.11499304514825</c:v>
                </c:pt>
                <c:pt idx="5">
                  <c:v>398.3332370062011</c:v>
                </c:pt>
                <c:pt idx="6">
                  <c:v>400.40456983863339</c:v>
                </c:pt>
                <c:pt idx="7">
                  <c:v>402.4065926878265</c:v>
                </c:pt>
                <c:pt idx="8">
                  <c:v>404.25766301419048</c:v>
                </c:pt>
                <c:pt idx="9">
                  <c:v>406.0363967314529</c:v>
                </c:pt>
                <c:pt idx="10">
                  <c:v>407.70114595805188</c:v>
                </c:pt>
                <c:pt idx="11">
                  <c:v>409.25041031269251</c:v>
                </c:pt>
                <c:pt idx="12">
                  <c:v>410.6827867487869</c:v>
                </c:pt>
                <c:pt idx="13">
                  <c:v>411.99697166638305</c:v>
                </c:pt>
                <c:pt idx="14">
                  <c:v>413.2329625813822</c:v>
                </c:pt>
                <c:pt idx="15">
                  <c:v>414.3486915803519</c:v>
                </c:pt>
                <c:pt idx="16">
                  <c:v>415.34312844014471</c:v>
                </c:pt>
                <c:pt idx="17">
                  <c:v>416.25688332271301</c:v>
                </c:pt>
                <c:pt idx="18">
                  <c:v>417.04777140102618</c:v>
                </c:pt>
                <c:pt idx="19">
                  <c:v>417.71504783526785</c:v>
                </c:pt>
                <c:pt idx="20">
                  <c:v>418.29984890223722</c:v>
                </c:pt>
                <c:pt idx="21">
                  <c:v>418.75997873602972</c:v>
                </c:pt>
                <c:pt idx="22">
                  <c:v>419.13686271689215</c:v>
                </c:pt>
                <c:pt idx="23">
                  <c:v>419.38834483452229</c:v>
                </c:pt>
                <c:pt idx="24">
                  <c:v>419.55610017245607</c:v>
                </c:pt>
                <c:pt idx="25">
                  <c:v>419.64001139249052</c:v>
                </c:pt>
                <c:pt idx="26">
                  <c:v>419.7659033959082</c:v>
                </c:pt>
                <c:pt idx="27">
                  <c:v>419.47206726353107</c:v>
                </c:pt>
                <c:pt idx="28">
                  <c:v>419.22038402317293</c:v>
                </c:pt>
                <c:pt idx="29">
                  <c:v>418.88500771595443</c:v>
                </c:pt>
                <c:pt idx="30">
                  <c:v>418.46612270823846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16-4CE2-8CC6-2D138BA33C1A}"/>
            </c:ext>
          </c:extLst>
        </c:ser>
        <c:ser>
          <c:idx val="2"/>
          <c:order val="2"/>
          <c:tx>
            <c:strRef>
              <c:f>'POP Adotada'!$P$17:$P$19</c:f>
              <c:strCache>
                <c:ptCount val="3"/>
                <c:pt idx="0">
                  <c:v>POPULAÇÃO - Distrito SEDE</c:v>
                </c:pt>
                <c:pt idx="1">
                  <c:v>Total</c:v>
                </c:pt>
                <c:pt idx="2">
                  <c:v>habitantes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'POP Adotada'!$M$20:$M$50</c:f>
              <c:numCache>
                <c:formatCode>General</c:formatCode>
                <c:ptCount val="3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</c:numCache>
            </c:numRef>
          </c:cat>
          <c:val>
            <c:numRef>
              <c:f>'POP Adotada'!$P$20:$P$50</c:f>
              <c:numCache>
                <c:formatCode>_-* #,##0_-;\-* #,##0_-;_-* "-"??_-;_-@_-</c:formatCode>
                <c:ptCount val="31"/>
                <c:pt idx="0">
                  <c:v>18034.031975456743</c:v>
                </c:pt>
                <c:pt idx="1">
                  <c:v>18156.663392889848</c:v>
                </c:pt>
                <c:pt idx="2">
                  <c:v>18274.681704943629</c:v>
                </c:pt>
                <c:pt idx="3">
                  <c:v>18387.98473151428</c:v>
                </c:pt>
                <c:pt idx="4">
                  <c:v>18496.473841430212</c:v>
                </c:pt>
                <c:pt idx="5">
                  <c:v>18600.054094942225</c:v>
                </c:pt>
                <c:pt idx="6">
                  <c:v>18696.774376235924</c:v>
                </c:pt>
                <c:pt idx="7">
                  <c:v>18790.258248117101</c:v>
                </c:pt>
                <c:pt idx="8">
                  <c:v>18876.693436058442</c:v>
                </c:pt>
                <c:pt idx="9">
                  <c:v>18959.750887177095</c:v>
                </c:pt>
                <c:pt idx="10">
                  <c:v>19037.485865814524</c:v>
                </c:pt>
                <c:pt idx="11">
                  <c:v>19109.828312104619</c:v>
                </c:pt>
                <c:pt idx="12">
                  <c:v>19176.712711196989</c:v>
                </c:pt>
                <c:pt idx="13">
                  <c:v>19238.078191872821</c:v>
                </c:pt>
                <c:pt idx="14">
                  <c:v>19295.792426448435</c:v>
                </c:pt>
                <c:pt idx="15">
                  <c:v>19347.891065999847</c:v>
                </c:pt>
                <c:pt idx="16">
                  <c:v>19394.326004558246</c:v>
                </c:pt>
                <c:pt idx="17">
                  <c:v>19436.993521768272</c:v>
                </c:pt>
                <c:pt idx="18">
                  <c:v>19473.923809459637</c:v>
                </c:pt>
                <c:pt idx="19">
                  <c:v>19505.082087554769</c:v>
                </c:pt>
                <c:pt idx="20">
                  <c:v>19532.389202477349</c:v>
                </c:pt>
                <c:pt idx="21">
                  <c:v>19553.874830600074</c:v>
                </c:pt>
                <c:pt idx="22">
                  <c:v>19571.473317947613</c:v>
                </c:pt>
                <c:pt idx="23">
                  <c:v>19583.21620193838</c:v>
                </c:pt>
                <c:pt idx="24">
                  <c:v>19591.049488419154</c:v>
                </c:pt>
                <c:pt idx="25">
                  <c:v>19594.967698316836</c:v>
                </c:pt>
                <c:pt idx="26">
                  <c:v>19600.846188626332</c:v>
                </c:pt>
                <c:pt idx="27">
                  <c:v>19587.125596294289</c:v>
                </c:pt>
                <c:pt idx="28">
                  <c:v>19575.373320936513</c:v>
                </c:pt>
                <c:pt idx="29">
                  <c:v>19559.71302227976</c:v>
                </c:pt>
                <c:pt idx="30">
                  <c:v>19540.153309257479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16-4CE2-8CC6-2D138BA33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6882207"/>
        <c:axId val="1006882687"/>
      </c:lineChart>
      <c:catAx>
        <c:axId val="10068822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06882687"/>
        <c:crosses val="autoZero"/>
        <c:auto val="1"/>
        <c:lblAlgn val="ctr"/>
        <c:lblOffset val="100"/>
        <c:noMultiLvlLbl val="0"/>
      </c:catAx>
      <c:valAx>
        <c:axId val="100688268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06882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Evolução Populacional</a:t>
            </a:r>
            <a:r>
              <a:rPr lang="pt-BR" baseline="0"/>
              <a:t> Adotada - Pioneiros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'POP Adotada'!$X$17:$X$19</c:f>
              <c:strCache>
                <c:ptCount val="3"/>
                <c:pt idx="0">
                  <c:v>POPULAÇÃO - Distrito Pioneiros</c:v>
                </c:pt>
                <c:pt idx="1">
                  <c:v>Urbana</c:v>
                </c:pt>
                <c:pt idx="2">
                  <c:v>habitantes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'POP Adotada'!$W$20:$W$50</c:f>
              <c:numCache>
                <c:formatCode>General</c:formatCode>
                <c:ptCount val="3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</c:numCache>
            </c:numRef>
          </c:cat>
          <c:val>
            <c:numRef>
              <c:f>'POP Adotada'!$X$20:$X$50</c:f>
              <c:numCache>
                <c:formatCode>_-* #,##0_-;\-* #,##0_-;_-* "-"??_-;_-@_-</c:formatCode>
                <c:ptCount val="31"/>
                <c:pt idx="0">
                  <c:v>490.66281666420434</c:v>
                </c:pt>
                <c:pt idx="1">
                  <c:v>493.99932381752086</c:v>
                </c:pt>
                <c:pt idx="2">
                  <c:v>497.21031942233475</c:v>
                </c:pt>
                <c:pt idx="3">
                  <c:v>500.29302340275319</c:v>
                </c:pt>
                <c:pt idx="4">
                  <c:v>503.24475224082948</c:v>
                </c:pt>
                <c:pt idx="5">
                  <c:v>506.0629228533781</c:v>
                </c:pt>
                <c:pt idx="6">
                  <c:v>508.69445005221576</c:v>
                </c:pt>
                <c:pt idx="7">
                  <c:v>511.23792230247676</c:v>
                </c:pt>
                <c:pt idx="8">
                  <c:v>513.58961674506816</c:v>
                </c:pt>
                <c:pt idx="9">
                  <c:v>515.84941105874634</c:v>
                </c:pt>
                <c:pt idx="10">
                  <c:v>517.96439364408729</c:v>
                </c:pt>
                <c:pt idx="11">
                  <c:v>519.93265833993485</c:v>
                </c:pt>
                <c:pt idx="12">
                  <c:v>521.75242264412464</c:v>
                </c:pt>
                <c:pt idx="13">
                  <c:v>523.42203039658591</c:v>
                </c:pt>
                <c:pt idx="14">
                  <c:v>524.99229648777566</c:v>
                </c:pt>
                <c:pt idx="15">
                  <c:v>526.4097756882926</c:v>
                </c:pt>
                <c:pt idx="16">
                  <c:v>527.67315914994458</c:v>
                </c:pt>
                <c:pt idx="17">
                  <c:v>528.83404010007439</c:v>
                </c:pt>
                <c:pt idx="18">
                  <c:v>529.83882477626457</c:v>
                </c:pt>
                <c:pt idx="19">
                  <c:v>530.68656689590659</c:v>
                </c:pt>
                <c:pt idx="20">
                  <c:v>531.4295280895609</c:v>
                </c:pt>
                <c:pt idx="21">
                  <c:v>532.0141005704595</c:v>
                </c:pt>
                <c:pt idx="22">
                  <c:v>532.49291326097284</c:v>
                </c:pt>
                <c:pt idx="23">
                  <c:v>532.81240900892931</c:v>
                </c:pt>
                <c:pt idx="24">
                  <c:v>533.02553397253291</c:v>
                </c:pt>
                <c:pt idx="25">
                  <c:v>533.13213907932732</c:v>
                </c:pt>
                <c:pt idx="26">
                  <c:v>533.2920787210511</c:v>
                </c:pt>
                <c:pt idx="27">
                  <c:v>532.91877426594624</c:v>
                </c:pt>
                <c:pt idx="28">
                  <c:v>532.59902300138663</c:v>
                </c:pt>
                <c:pt idx="29">
                  <c:v>532.1729437829855</c:v>
                </c:pt>
                <c:pt idx="30">
                  <c:v>531.64077083920256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0D-4725-8B4A-7CEB0EC5E6AA}"/>
            </c:ext>
          </c:extLst>
        </c:ser>
        <c:ser>
          <c:idx val="1"/>
          <c:order val="1"/>
          <c:tx>
            <c:strRef>
              <c:f>'POP Adotada'!$Y$17:$Y$19</c:f>
              <c:strCache>
                <c:ptCount val="3"/>
                <c:pt idx="0">
                  <c:v>POPULAÇÃO - Distrito Pioneiros</c:v>
                </c:pt>
                <c:pt idx="1">
                  <c:v>Rural</c:v>
                </c:pt>
                <c:pt idx="2">
                  <c:v>habitantes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'POP Adotada'!$W$20:$W$50</c:f>
              <c:numCache>
                <c:formatCode>General</c:formatCode>
                <c:ptCount val="3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</c:numCache>
            </c:numRef>
          </c:cat>
          <c:val>
            <c:numRef>
              <c:f>'POP Adotada'!$Y$20:$Y$50</c:f>
              <c:numCache>
                <c:formatCode>_-* #,##0_-;\-* #,##0_-;_-* "-"??_-;_-@_-</c:formatCode>
                <c:ptCount val="31"/>
                <c:pt idx="0">
                  <c:v>213.40780787905518</c:v>
                </c:pt>
                <c:pt idx="1">
                  <c:v>214.85898097263274</c:v>
                </c:pt>
                <c:pt idx="2">
                  <c:v>216.25556434895481</c:v>
                </c:pt>
                <c:pt idx="3">
                  <c:v>217.59634884791836</c:v>
                </c:pt>
                <c:pt idx="4">
                  <c:v>218.88016730612105</c:v>
                </c:pt>
                <c:pt idx="5">
                  <c:v>220.10589624303535</c:v>
                </c:pt>
                <c:pt idx="6">
                  <c:v>221.25044690349912</c:v>
                </c:pt>
                <c:pt idx="7">
                  <c:v>222.35669913801661</c:v>
                </c:pt>
                <c:pt idx="8">
                  <c:v>223.37953995405147</c:v>
                </c:pt>
                <c:pt idx="9">
                  <c:v>224.36240992984929</c:v>
                </c:pt>
                <c:pt idx="10">
                  <c:v>225.28229581056166</c:v>
                </c:pt>
                <c:pt idx="11">
                  <c:v>226.13836853464181</c:v>
                </c:pt>
                <c:pt idx="12">
                  <c:v>226.92985282451306</c:v>
                </c:pt>
                <c:pt idx="13">
                  <c:v>227.65602835355153</c:v>
                </c:pt>
                <c:pt idx="14">
                  <c:v>228.33899643861216</c:v>
                </c:pt>
                <c:pt idx="15">
                  <c:v>228.95551172899641</c:v>
                </c:pt>
                <c:pt idx="16">
                  <c:v>229.50500495714599</c:v>
                </c:pt>
                <c:pt idx="17">
                  <c:v>230.00991596805167</c:v>
                </c:pt>
                <c:pt idx="18">
                  <c:v>230.44693480839101</c:v>
                </c:pt>
                <c:pt idx="19">
                  <c:v>230.81564990408444</c:v>
                </c:pt>
                <c:pt idx="20">
                  <c:v>231.13879181395015</c:v>
                </c:pt>
                <c:pt idx="21">
                  <c:v>231.39304448494553</c:v>
                </c:pt>
                <c:pt idx="22">
                  <c:v>231.60129822498197</c:v>
                </c:pt>
                <c:pt idx="23">
                  <c:v>231.74025900391695</c:v>
                </c:pt>
                <c:pt idx="24">
                  <c:v>231.8329551075185</c:v>
                </c:pt>
                <c:pt idx="25">
                  <c:v>231.87932169854</c:v>
                </c:pt>
                <c:pt idx="26">
                  <c:v>231.94888549504952</c:v>
                </c:pt>
                <c:pt idx="27">
                  <c:v>231.78652127520297</c:v>
                </c:pt>
                <c:pt idx="28">
                  <c:v>231.64744936243787</c:v>
                </c:pt>
                <c:pt idx="29">
                  <c:v>231.46213140294793</c:v>
                </c:pt>
                <c:pt idx="30">
                  <c:v>231.23066927154497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0D-4725-8B4A-7CEB0EC5E6AA}"/>
            </c:ext>
          </c:extLst>
        </c:ser>
        <c:ser>
          <c:idx val="2"/>
          <c:order val="2"/>
          <c:tx>
            <c:strRef>
              <c:f>'POP Adotada'!$Z$17:$Z$19</c:f>
              <c:strCache>
                <c:ptCount val="3"/>
                <c:pt idx="0">
                  <c:v>POPULAÇÃO - Distrito Pioneiros</c:v>
                </c:pt>
                <c:pt idx="1">
                  <c:v>Total</c:v>
                </c:pt>
                <c:pt idx="2">
                  <c:v>habitantes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'POP Adotada'!$W$20:$W$50</c:f>
              <c:numCache>
                <c:formatCode>General</c:formatCode>
                <c:ptCount val="3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</c:numCache>
            </c:numRef>
          </c:cat>
          <c:val>
            <c:numRef>
              <c:f>'POP Adotada'!$Z$20:$Z$50</c:f>
              <c:numCache>
                <c:formatCode>_-* #,##0_-;\-* #,##0_-;_-* "-"??_-;_-@_-</c:formatCode>
                <c:ptCount val="31"/>
                <c:pt idx="0">
                  <c:v>704.07062454325956</c:v>
                </c:pt>
                <c:pt idx="1">
                  <c:v>708.85830479015362</c:v>
                </c:pt>
                <c:pt idx="2">
                  <c:v>713.46588377128955</c:v>
                </c:pt>
                <c:pt idx="3">
                  <c:v>717.88937225067161</c:v>
                </c:pt>
                <c:pt idx="4">
                  <c:v>722.12491954695054</c:v>
                </c:pt>
                <c:pt idx="5">
                  <c:v>726.16881909641347</c:v>
                </c:pt>
                <c:pt idx="6">
                  <c:v>729.94489695571485</c:v>
                </c:pt>
                <c:pt idx="7">
                  <c:v>733.59462144049337</c:v>
                </c:pt>
                <c:pt idx="8">
                  <c:v>736.96915669911959</c:v>
                </c:pt>
                <c:pt idx="9">
                  <c:v>740.2118209885956</c:v>
                </c:pt>
                <c:pt idx="10">
                  <c:v>743.24668945464896</c:v>
                </c:pt>
                <c:pt idx="11">
                  <c:v>746.07102687457666</c:v>
                </c:pt>
                <c:pt idx="12">
                  <c:v>748.68227546863773</c:v>
                </c:pt>
                <c:pt idx="13">
                  <c:v>751.07805875013742</c:v>
                </c:pt>
                <c:pt idx="14">
                  <c:v>753.33129292638785</c:v>
                </c:pt>
                <c:pt idx="15">
                  <c:v>755.36528741728898</c:v>
                </c:pt>
                <c:pt idx="16">
                  <c:v>757.17816410709054</c:v>
                </c:pt>
                <c:pt idx="17">
                  <c:v>758.84395606812609</c:v>
                </c:pt>
                <c:pt idx="18">
                  <c:v>760.28575958465558</c:v>
                </c:pt>
                <c:pt idx="19">
                  <c:v>761.50221679999106</c:v>
                </c:pt>
                <c:pt idx="20">
                  <c:v>762.56831990351111</c:v>
                </c:pt>
                <c:pt idx="21">
                  <c:v>763.40714505540507</c:v>
                </c:pt>
                <c:pt idx="22">
                  <c:v>764.09421148595482</c:v>
                </c:pt>
                <c:pt idx="23">
                  <c:v>764.5526680128462</c:v>
                </c:pt>
                <c:pt idx="24">
                  <c:v>764.85848908005141</c:v>
                </c:pt>
                <c:pt idx="25">
                  <c:v>765.01146077786734</c:v>
                </c:pt>
                <c:pt idx="26">
                  <c:v>765.24096421610056</c:v>
                </c:pt>
                <c:pt idx="27">
                  <c:v>764.70529554114921</c:v>
                </c:pt>
                <c:pt idx="28">
                  <c:v>764.24647236382452</c:v>
                </c:pt>
                <c:pt idx="29">
                  <c:v>763.63507518593337</c:v>
                </c:pt>
                <c:pt idx="30">
                  <c:v>762.87144011074747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0D-4725-8B4A-7CEB0EC5E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1917967"/>
        <c:axId val="1011914127"/>
      </c:lineChart>
      <c:catAx>
        <c:axId val="101191796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11914127"/>
        <c:crosses val="autoZero"/>
        <c:auto val="1"/>
        <c:lblAlgn val="ctr"/>
        <c:lblOffset val="100"/>
        <c:noMultiLvlLbl val="0"/>
      </c:catAx>
      <c:valAx>
        <c:axId val="101191412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11917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Evolução da População - Base SNIS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POPULAÇÃO - Cunha Urbana habitantes</c:v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1.2371546863356074E-4"/>
                  <c:y val="-3.666251607576295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cat>
            <c:numLit>
              <c:formatCode>General</c:formatCode>
              <c:ptCount val="36"/>
              <c:pt idx="0">
                <c:v>2022</c:v>
              </c:pt>
              <c:pt idx="1">
                <c:v>2023</c:v>
              </c:pt>
              <c:pt idx="2">
                <c:v>2024</c:v>
              </c:pt>
              <c:pt idx="3">
                <c:v>2025</c:v>
              </c:pt>
              <c:pt idx="4">
                <c:v>2026</c:v>
              </c:pt>
              <c:pt idx="5">
                <c:v>2027</c:v>
              </c:pt>
              <c:pt idx="6">
                <c:v>2028</c:v>
              </c:pt>
              <c:pt idx="7">
                <c:v>2029</c:v>
              </c:pt>
              <c:pt idx="8">
                <c:v>2030</c:v>
              </c:pt>
              <c:pt idx="9">
                <c:v>2031</c:v>
              </c:pt>
              <c:pt idx="10">
                <c:v>2032</c:v>
              </c:pt>
              <c:pt idx="11">
                <c:v>2033</c:v>
              </c:pt>
              <c:pt idx="12">
                <c:v>2034</c:v>
              </c:pt>
              <c:pt idx="13">
                <c:v>2035</c:v>
              </c:pt>
              <c:pt idx="14">
                <c:v>2036</c:v>
              </c:pt>
              <c:pt idx="15">
                <c:v>2037</c:v>
              </c:pt>
              <c:pt idx="16">
                <c:v>2038</c:v>
              </c:pt>
              <c:pt idx="17">
                <c:v>2039</c:v>
              </c:pt>
              <c:pt idx="18">
                <c:v>2040</c:v>
              </c:pt>
              <c:pt idx="19">
                <c:v>2041</c:v>
              </c:pt>
              <c:pt idx="20">
                <c:v>2042</c:v>
              </c:pt>
              <c:pt idx="21">
                <c:v>2043</c:v>
              </c:pt>
              <c:pt idx="22">
                <c:v>2044</c:v>
              </c:pt>
              <c:pt idx="23">
                <c:v>2045</c:v>
              </c:pt>
              <c:pt idx="24">
                <c:v>2046</c:v>
              </c:pt>
              <c:pt idx="25">
                <c:v>2047</c:v>
              </c:pt>
              <c:pt idx="26">
                <c:v>2048</c:v>
              </c:pt>
              <c:pt idx="27">
                <c:v>2049</c:v>
              </c:pt>
              <c:pt idx="28">
                <c:v>2050</c:v>
              </c:pt>
              <c:pt idx="29">
                <c:v>2051</c:v>
              </c:pt>
              <c:pt idx="30">
                <c:v>2052</c:v>
              </c:pt>
              <c:pt idx="31">
                <c:v>2053</c:v>
              </c:pt>
              <c:pt idx="32">
                <c:v>2054</c:v>
              </c:pt>
              <c:pt idx="33">
                <c:v>2055</c:v>
              </c:pt>
              <c:pt idx="34">
                <c:v>2056</c:v>
              </c:pt>
              <c:pt idx="35">
                <c:v>2057</c:v>
              </c:pt>
            </c:numLit>
          </c:cat>
          <c:val>
            <c:numLit>
              <c:formatCode>General</c:formatCode>
              <c:ptCount val="36"/>
              <c:pt idx="0">
                <c:v>11751</c:v>
              </c:pt>
              <c:pt idx="1">
                <c:v>11667.5</c:v>
              </c:pt>
              <c:pt idx="2">
                <c:v>11584</c:v>
              </c:pt>
              <c:pt idx="3">
                <c:v>11500.5</c:v>
              </c:pt>
              <c:pt idx="4">
                <c:v>11417</c:v>
              </c:pt>
              <c:pt idx="5">
                <c:v>11333.5</c:v>
              </c:pt>
              <c:pt idx="6">
                <c:v>11250</c:v>
              </c:pt>
              <c:pt idx="7">
                <c:v>11166.5</c:v>
              </c:pt>
              <c:pt idx="8">
                <c:v>11083</c:v>
              </c:pt>
              <c:pt idx="9">
                <c:v>10999.5</c:v>
              </c:pt>
              <c:pt idx="10">
                <c:v>10916</c:v>
              </c:pt>
              <c:pt idx="11">
                <c:v>10832.5</c:v>
              </c:pt>
              <c:pt idx="12">
                <c:v>10749</c:v>
              </c:pt>
              <c:pt idx="13">
                <c:v>10665.5</c:v>
              </c:pt>
              <c:pt idx="14">
                <c:v>10582</c:v>
              </c:pt>
              <c:pt idx="15">
                <c:v>10498.5</c:v>
              </c:pt>
              <c:pt idx="16">
                <c:v>10415</c:v>
              </c:pt>
              <c:pt idx="17">
                <c:v>10331.5</c:v>
              </c:pt>
              <c:pt idx="18">
                <c:v>10248</c:v>
              </c:pt>
              <c:pt idx="19">
                <c:v>10164.5</c:v>
              </c:pt>
              <c:pt idx="20">
                <c:v>10081</c:v>
              </c:pt>
              <c:pt idx="21">
                <c:v>9997.5</c:v>
              </c:pt>
              <c:pt idx="22">
                <c:v>9914</c:v>
              </c:pt>
              <c:pt idx="23">
                <c:v>9830.5</c:v>
              </c:pt>
              <c:pt idx="24">
                <c:v>9747</c:v>
              </c:pt>
              <c:pt idx="25">
                <c:v>9663.5</c:v>
              </c:pt>
              <c:pt idx="26">
                <c:v>9580</c:v>
              </c:pt>
              <c:pt idx="27">
                <c:v>9496.5</c:v>
              </c:pt>
              <c:pt idx="28">
                <c:v>9413</c:v>
              </c:pt>
              <c:pt idx="29">
                <c:v>9329.5</c:v>
              </c:pt>
              <c:pt idx="30">
                <c:v>9246</c:v>
              </c:pt>
              <c:pt idx="31">
                <c:v>9162.5</c:v>
              </c:pt>
              <c:pt idx="32">
                <c:v>9079</c:v>
              </c:pt>
              <c:pt idx="33">
                <c:v>8995.5</c:v>
              </c:pt>
              <c:pt idx="34">
                <c:v>8912</c:v>
              </c:pt>
              <c:pt idx="35">
                <c:v>8828.5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04F-490C-B4A6-B995AEBB8FB3}"/>
            </c:ext>
          </c:extLst>
        </c:ser>
        <c:ser>
          <c:idx val="1"/>
          <c:order val="1"/>
          <c:tx>
            <c:v>POPULAÇÃO - Cunha Rural habitantes</c:v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trendline>
            <c:spPr>
              <a:ln w="25400" cap="rnd">
                <a:solidFill>
                  <a:schemeClr val="accent2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1.2371546863356074E-4"/>
                  <c:y val="-1.391958874487730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cat>
            <c:numLit>
              <c:formatCode>General</c:formatCode>
              <c:ptCount val="36"/>
              <c:pt idx="0">
                <c:v>2022</c:v>
              </c:pt>
              <c:pt idx="1">
                <c:v>2023</c:v>
              </c:pt>
              <c:pt idx="2">
                <c:v>2024</c:v>
              </c:pt>
              <c:pt idx="3">
                <c:v>2025</c:v>
              </c:pt>
              <c:pt idx="4">
                <c:v>2026</c:v>
              </c:pt>
              <c:pt idx="5">
                <c:v>2027</c:v>
              </c:pt>
              <c:pt idx="6">
                <c:v>2028</c:v>
              </c:pt>
              <c:pt idx="7">
                <c:v>2029</c:v>
              </c:pt>
              <c:pt idx="8">
                <c:v>2030</c:v>
              </c:pt>
              <c:pt idx="9">
                <c:v>2031</c:v>
              </c:pt>
              <c:pt idx="10">
                <c:v>2032</c:v>
              </c:pt>
              <c:pt idx="11">
                <c:v>2033</c:v>
              </c:pt>
              <c:pt idx="12">
                <c:v>2034</c:v>
              </c:pt>
              <c:pt idx="13">
                <c:v>2035</c:v>
              </c:pt>
              <c:pt idx="14">
                <c:v>2036</c:v>
              </c:pt>
              <c:pt idx="15">
                <c:v>2037</c:v>
              </c:pt>
              <c:pt idx="16">
                <c:v>2038</c:v>
              </c:pt>
              <c:pt idx="17">
                <c:v>2039</c:v>
              </c:pt>
              <c:pt idx="18">
                <c:v>2040</c:v>
              </c:pt>
              <c:pt idx="19">
                <c:v>2041</c:v>
              </c:pt>
              <c:pt idx="20">
                <c:v>2042</c:v>
              </c:pt>
              <c:pt idx="21">
                <c:v>2043</c:v>
              </c:pt>
              <c:pt idx="22">
                <c:v>2044</c:v>
              </c:pt>
              <c:pt idx="23">
                <c:v>2045</c:v>
              </c:pt>
              <c:pt idx="24">
                <c:v>2046</c:v>
              </c:pt>
              <c:pt idx="25">
                <c:v>2047</c:v>
              </c:pt>
              <c:pt idx="26">
                <c:v>2048</c:v>
              </c:pt>
              <c:pt idx="27">
                <c:v>2049</c:v>
              </c:pt>
              <c:pt idx="28">
                <c:v>2050</c:v>
              </c:pt>
              <c:pt idx="29">
                <c:v>2051</c:v>
              </c:pt>
              <c:pt idx="30">
                <c:v>2052</c:v>
              </c:pt>
              <c:pt idx="31">
                <c:v>2053</c:v>
              </c:pt>
              <c:pt idx="32">
                <c:v>2054</c:v>
              </c:pt>
              <c:pt idx="33">
                <c:v>2055</c:v>
              </c:pt>
              <c:pt idx="34">
                <c:v>2056</c:v>
              </c:pt>
              <c:pt idx="35">
                <c:v>2057</c:v>
              </c:pt>
            </c:numLit>
          </c:cat>
          <c:val>
            <c:numLit>
              <c:formatCode>General</c:formatCode>
              <c:ptCount val="36"/>
              <c:pt idx="0">
                <c:v>9366.7999999999993</c:v>
              </c:pt>
              <c:pt idx="1">
                <c:v>9300.1</c:v>
              </c:pt>
              <c:pt idx="2">
                <c:v>9233.4</c:v>
              </c:pt>
              <c:pt idx="3">
                <c:v>9166.7000000000007</c:v>
              </c:pt>
              <c:pt idx="4">
                <c:v>9100</c:v>
              </c:pt>
              <c:pt idx="5">
                <c:v>9033.2999999999993</c:v>
              </c:pt>
              <c:pt idx="6">
                <c:v>8966.6</c:v>
              </c:pt>
              <c:pt idx="7">
                <c:v>8899.9</c:v>
              </c:pt>
              <c:pt idx="8">
                <c:v>8833.2000000000007</c:v>
              </c:pt>
              <c:pt idx="9">
                <c:v>8766.5</c:v>
              </c:pt>
              <c:pt idx="10">
                <c:v>8699.7999999999993</c:v>
              </c:pt>
              <c:pt idx="11">
                <c:v>8633.1</c:v>
              </c:pt>
              <c:pt idx="12">
                <c:v>8566.4</c:v>
              </c:pt>
              <c:pt idx="13">
                <c:v>8499.7000000000007</c:v>
              </c:pt>
              <c:pt idx="14">
                <c:v>8433</c:v>
              </c:pt>
              <c:pt idx="15">
                <c:v>8366.2999999999993</c:v>
              </c:pt>
              <c:pt idx="16">
                <c:v>8299.6</c:v>
              </c:pt>
              <c:pt idx="17">
                <c:v>8232.9</c:v>
              </c:pt>
              <c:pt idx="18">
                <c:v>8166.2</c:v>
              </c:pt>
              <c:pt idx="19">
                <c:v>8099.5</c:v>
              </c:pt>
              <c:pt idx="20">
                <c:v>8032.8</c:v>
              </c:pt>
              <c:pt idx="21">
                <c:v>7966.1</c:v>
              </c:pt>
              <c:pt idx="22">
                <c:v>7899.4</c:v>
              </c:pt>
              <c:pt idx="23">
                <c:v>7832.7</c:v>
              </c:pt>
              <c:pt idx="24">
                <c:v>7766</c:v>
              </c:pt>
              <c:pt idx="25">
                <c:v>7699.2999999999993</c:v>
              </c:pt>
              <c:pt idx="26">
                <c:v>7632.6</c:v>
              </c:pt>
              <c:pt idx="27">
                <c:v>7565.9</c:v>
              </c:pt>
              <c:pt idx="28">
                <c:v>7499.2</c:v>
              </c:pt>
              <c:pt idx="29">
                <c:v>7432.5</c:v>
              </c:pt>
              <c:pt idx="30">
                <c:v>7365.7999999999993</c:v>
              </c:pt>
              <c:pt idx="31">
                <c:v>7299.1</c:v>
              </c:pt>
              <c:pt idx="32">
                <c:v>7232.4</c:v>
              </c:pt>
              <c:pt idx="33">
                <c:v>7165.7</c:v>
              </c:pt>
              <c:pt idx="34">
                <c:v>7099</c:v>
              </c:pt>
              <c:pt idx="35">
                <c:v>7032.2999999999993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04F-490C-B4A6-B995AEBB8FB3}"/>
            </c:ext>
          </c:extLst>
        </c:ser>
        <c:ser>
          <c:idx val="2"/>
          <c:order val="2"/>
          <c:tx>
            <c:v>POPULAÇÃO - Cunha Total habitantes</c:v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trendline>
            <c:spPr>
              <a:ln w="25400" cap="rnd">
                <a:solidFill>
                  <a:schemeClr val="accent3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1.2371546863356074E-4"/>
                  <c:y val="-4.159656434171361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cat>
            <c:numLit>
              <c:formatCode>General</c:formatCode>
              <c:ptCount val="36"/>
              <c:pt idx="0">
                <c:v>2022</c:v>
              </c:pt>
              <c:pt idx="1">
                <c:v>2023</c:v>
              </c:pt>
              <c:pt idx="2">
                <c:v>2024</c:v>
              </c:pt>
              <c:pt idx="3">
                <c:v>2025</c:v>
              </c:pt>
              <c:pt idx="4">
                <c:v>2026</c:v>
              </c:pt>
              <c:pt idx="5">
                <c:v>2027</c:v>
              </c:pt>
              <c:pt idx="6">
                <c:v>2028</c:v>
              </c:pt>
              <c:pt idx="7">
                <c:v>2029</c:v>
              </c:pt>
              <c:pt idx="8">
                <c:v>2030</c:v>
              </c:pt>
              <c:pt idx="9">
                <c:v>2031</c:v>
              </c:pt>
              <c:pt idx="10">
                <c:v>2032</c:v>
              </c:pt>
              <c:pt idx="11">
                <c:v>2033</c:v>
              </c:pt>
              <c:pt idx="12">
                <c:v>2034</c:v>
              </c:pt>
              <c:pt idx="13">
                <c:v>2035</c:v>
              </c:pt>
              <c:pt idx="14">
                <c:v>2036</c:v>
              </c:pt>
              <c:pt idx="15">
                <c:v>2037</c:v>
              </c:pt>
              <c:pt idx="16">
                <c:v>2038</c:v>
              </c:pt>
              <c:pt idx="17">
                <c:v>2039</c:v>
              </c:pt>
              <c:pt idx="18">
                <c:v>2040</c:v>
              </c:pt>
              <c:pt idx="19">
                <c:v>2041</c:v>
              </c:pt>
              <c:pt idx="20">
                <c:v>2042</c:v>
              </c:pt>
              <c:pt idx="21">
                <c:v>2043</c:v>
              </c:pt>
              <c:pt idx="22">
                <c:v>2044</c:v>
              </c:pt>
              <c:pt idx="23">
                <c:v>2045</c:v>
              </c:pt>
              <c:pt idx="24">
                <c:v>2046</c:v>
              </c:pt>
              <c:pt idx="25">
                <c:v>2047</c:v>
              </c:pt>
              <c:pt idx="26">
                <c:v>2048</c:v>
              </c:pt>
              <c:pt idx="27">
                <c:v>2049</c:v>
              </c:pt>
              <c:pt idx="28">
                <c:v>2050</c:v>
              </c:pt>
              <c:pt idx="29">
                <c:v>2051</c:v>
              </c:pt>
              <c:pt idx="30">
                <c:v>2052</c:v>
              </c:pt>
              <c:pt idx="31">
                <c:v>2053</c:v>
              </c:pt>
              <c:pt idx="32">
                <c:v>2054</c:v>
              </c:pt>
              <c:pt idx="33">
                <c:v>2055</c:v>
              </c:pt>
              <c:pt idx="34">
                <c:v>2056</c:v>
              </c:pt>
              <c:pt idx="35">
                <c:v>2057</c:v>
              </c:pt>
            </c:numLit>
          </c:cat>
          <c:val>
            <c:numLit>
              <c:formatCode>General</c:formatCode>
              <c:ptCount val="36"/>
              <c:pt idx="0">
                <c:v>21117.8</c:v>
              </c:pt>
              <c:pt idx="1">
                <c:v>20967.599999999999</c:v>
              </c:pt>
              <c:pt idx="2">
                <c:v>20817.400000000001</c:v>
              </c:pt>
              <c:pt idx="3">
                <c:v>20667.2</c:v>
              </c:pt>
              <c:pt idx="4">
                <c:v>20517</c:v>
              </c:pt>
              <c:pt idx="5">
                <c:v>20366.8</c:v>
              </c:pt>
              <c:pt idx="6">
                <c:v>20216.599999999999</c:v>
              </c:pt>
              <c:pt idx="7">
                <c:v>20066.400000000001</c:v>
              </c:pt>
              <c:pt idx="8">
                <c:v>19916.2</c:v>
              </c:pt>
              <c:pt idx="9">
                <c:v>19766</c:v>
              </c:pt>
              <c:pt idx="10">
                <c:v>19615.8</c:v>
              </c:pt>
              <c:pt idx="11">
                <c:v>19465.599999999999</c:v>
              </c:pt>
              <c:pt idx="12">
                <c:v>19315.400000000001</c:v>
              </c:pt>
              <c:pt idx="13">
                <c:v>19165.2</c:v>
              </c:pt>
              <c:pt idx="14">
                <c:v>19015</c:v>
              </c:pt>
              <c:pt idx="15">
                <c:v>18864.8</c:v>
              </c:pt>
              <c:pt idx="16">
                <c:v>18714.599999999999</c:v>
              </c:pt>
              <c:pt idx="17">
                <c:v>18564.400000000001</c:v>
              </c:pt>
              <c:pt idx="18">
                <c:v>18414.2</c:v>
              </c:pt>
              <c:pt idx="19">
                <c:v>18264</c:v>
              </c:pt>
              <c:pt idx="20">
                <c:v>18113.8</c:v>
              </c:pt>
              <c:pt idx="21">
                <c:v>17963.599999999999</c:v>
              </c:pt>
              <c:pt idx="22">
                <c:v>17813.400000000001</c:v>
              </c:pt>
              <c:pt idx="23">
                <c:v>17663.2</c:v>
              </c:pt>
              <c:pt idx="24">
                <c:v>17513</c:v>
              </c:pt>
              <c:pt idx="25">
                <c:v>17362.8</c:v>
              </c:pt>
              <c:pt idx="26">
                <c:v>17212.599999999999</c:v>
              </c:pt>
              <c:pt idx="27">
                <c:v>17062.400000000001</c:v>
              </c:pt>
              <c:pt idx="28">
                <c:v>16912.2</c:v>
              </c:pt>
              <c:pt idx="29">
                <c:v>16762</c:v>
              </c:pt>
              <c:pt idx="30">
                <c:v>16611.8</c:v>
              </c:pt>
              <c:pt idx="31">
                <c:v>16461.599999999999</c:v>
              </c:pt>
              <c:pt idx="32">
                <c:v>16311.400000000001</c:v>
              </c:pt>
              <c:pt idx="33">
                <c:v>16161.2</c:v>
              </c:pt>
              <c:pt idx="34">
                <c:v>16011</c:v>
              </c:pt>
              <c:pt idx="35">
                <c:v>15860.8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804F-490C-B4A6-B995AEBB8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0231712"/>
        <c:axId val="680232040"/>
      </c:lineChart>
      <c:catAx>
        <c:axId val="68023171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80232040"/>
        <c:crosses val="autoZero"/>
        <c:auto val="1"/>
        <c:lblAlgn val="ctr"/>
        <c:lblOffset val="100"/>
        <c:noMultiLvlLbl val="0"/>
      </c:catAx>
      <c:valAx>
        <c:axId val="6802320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80231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Taxa de Crescimento da População - Base SNIS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TAXA DE CRESCIMENTO DA POPULAÇÃO Urbana % A.A.</c:v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Lit>
              <c:formatCode>General</c:formatCode>
              <c:ptCount val="36"/>
              <c:pt idx="0">
                <c:v>2022</c:v>
              </c:pt>
              <c:pt idx="1">
                <c:v>2023</c:v>
              </c:pt>
              <c:pt idx="2">
                <c:v>2024</c:v>
              </c:pt>
              <c:pt idx="3">
                <c:v>2025</c:v>
              </c:pt>
              <c:pt idx="4">
                <c:v>2026</c:v>
              </c:pt>
              <c:pt idx="5">
                <c:v>2027</c:v>
              </c:pt>
              <c:pt idx="6">
                <c:v>2028</c:v>
              </c:pt>
              <c:pt idx="7">
                <c:v>2029</c:v>
              </c:pt>
              <c:pt idx="8">
                <c:v>2030</c:v>
              </c:pt>
              <c:pt idx="9">
                <c:v>2031</c:v>
              </c:pt>
              <c:pt idx="10">
                <c:v>2032</c:v>
              </c:pt>
              <c:pt idx="11">
                <c:v>2033</c:v>
              </c:pt>
              <c:pt idx="12">
                <c:v>2034</c:v>
              </c:pt>
              <c:pt idx="13">
                <c:v>2035</c:v>
              </c:pt>
              <c:pt idx="14">
                <c:v>2036</c:v>
              </c:pt>
              <c:pt idx="15">
                <c:v>2037</c:v>
              </c:pt>
              <c:pt idx="16">
                <c:v>2038</c:v>
              </c:pt>
              <c:pt idx="17">
                <c:v>2039</c:v>
              </c:pt>
              <c:pt idx="18">
                <c:v>2040</c:v>
              </c:pt>
              <c:pt idx="19">
                <c:v>2041</c:v>
              </c:pt>
              <c:pt idx="20">
                <c:v>2042</c:v>
              </c:pt>
              <c:pt idx="21">
                <c:v>2043</c:v>
              </c:pt>
              <c:pt idx="22">
                <c:v>2044</c:v>
              </c:pt>
              <c:pt idx="23">
                <c:v>2045</c:v>
              </c:pt>
              <c:pt idx="24">
                <c:v>2046</c:v>
              </c:pt>
              <c:pt idx="25">
                <c:v>2047</c:v>
              </c:pt>
              <c:pt idx="26">
                <c:v>2048</c:v>
              </c:pt>
              <c:pt idx="27">
                <c:v>2049</c:v>
              </c:pt>
              <c:pt idx="28">
                <c:v>2050</c:v>
              </c:pt>
              <c:pt idx="29">
                <c:v>2051</c:v>
              </c:pt>
              <c:pt idx="30">
                <c:v>2052</c:v>
              </c:pt>
              <c:pt idx="31">
                <c:v>2053</c:v>
              </c:pt>
              <c:pt idx="32">
                <c:v>2054</c:v>
              </c:pt>
              <c:pt idx="33">
                <c:v>2055</c:v>
              </c:pt>
              <c:pt idx="34">
                <c:v>2056</c:v>
              </c:pt>
              <c:pt idx="35">
                <c:v>2057</c:v>
              </c:pt>
            </c:numLit>
          </c:cat>
          <c:val>
            <c:numLit>
              <c:formatCode>General</c:formatCode>
              <c:ptCount val="36"/>
              <c:pt idx="1">
                <c:v>0.99289422176836017</c:v>
              </c:pt>
              <c:pt idx="2">
                <c:v>0.99284336833083353</c:v>
              </c:pt>
              <c:pt idx="3">
                <c:v>0.99279178176795579</c:v>
              </c:pt>
              <c:pt idx="4">
                <c:v>0.9927394461110387</c:v>
              </c:pt>
              <c:pt idx="5">
                <c:v>0.9926863449242358</c:v>
              </c:pt>
              <c:pt idx="6">
                <c:v>0.99263246128733396</c:v>
              </c:pt>
              <c:pt idx="7">
                <c:v>0.99257777777777778</c:v>
              </c:pt>
              <c:pt idx="8">
                <c:v>0.99252227645188729</c:v>
              </c:pt>
              <c:pt idx="9">
                <c:v>0.99246593882522782</c:v>
              </c:pt>
              <c:pt idx="10">
                <c:v>0.99240874585208416</c:v>
              </c:pt>
              <c:pt idx="11">
                <c:v>0.99235067790399412</c:v>
              </c:pt>
              <c:pt idx="12">
                <c:v>0.99229171474728828</c:v>
              </c:pt>
              <c:pt idx="13">
                <c:v>0.99223183551958327</c:v>
              </c:pt>
              <c:pt idx="14">
                <c:v>0.99217101870517088</c:v>
              </c:pt>
              <c:pt idx="15">
                <c:v>0.99210924210924212</c:v>
              </c:pt>
              <c:pt idx="16">
                <c:v>0.99204648283088059</c:v>
              </c:pt>
              <c:pt idx="17">
                <c:v>0.99198271723475762</c:v>
              </c:pt>
              <c:pt idx="18">
                <c:v>0.99191792092145381</c:v>
              </c:pt>
              <c:pt idx="19">
                <c:v>0.99185206869633102</c:v>
              </c:pt>
              <c:pt idx="20">
                <c:v>0.99178513453686856</c:v>
              </c:pt>
              <c:pt idx="21">
                <c:v>0.99171709155837717</c:v>
              </c:pt>
              <c:pt idx="22">
                <c:v>0.99164791197799451</c:v>
              </c:pt>
              <c:pt idx="23">
                <c:v>0.99157756707686096</c:v>
              </c:pt>
              <c:pt idx="24">
                <c:v>0.99150602716036829</c:v>
              </c:pt>
              <c:pt idx="25">
                <c:v>0.99143326151636402</c:v>
              </c:pt>
              <c:pt idx="26">
                <c:v>0.99135923837119055</c:v>
              </c:pt>
              <c:pt idx="27">
                <c:v>0.99128392484342376</c:v>
              </c:pt>
              <c:pt idx="28">
                <c:v>0.9912072868951719</c:v>
              </c:pt>
              <c:pt idx="29">
                <c:v>0.99112928928078192</c:v>
              </c:pt>
              <c:pt idx="30">
                <c:v>0.99104989549279165</c:v>
              </c:pt>
              <c:pt idx="31">
                <c:v>0.99096906770495352</c:v>
              </c:pt>
              <c:pt idx="32">
                <c:v>0.99088676671214193</c:v>
              </c:pt>
              <c:pt idx="33">
                <c:v>0.99080295186694567</c:v>
              </c:pt>
              <c:pt idx="34">
                <c:v>0.99071758101272855</c:v>
              </c:pt>
              <c:pt idx="35">
                <c:v>0.99063061041292644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129-4D38-8F3D-23316F7CD87B}"/>
            </c:ext>
          </c:extLst>
        </c:ser>
        <c:ser>
          <c:idx val="1"/>
          <c:order val="1"/>
          <c:tx>
            <c:v>TAXA DE CRESCIMENTO DA POPULAÇÃO Rural % A.A.</c:v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Lit>
              <c:formatCode>General</c:formatCode>
              <c:ptCount val="36"/>
              <c:pt idx="0">
                <c:v>2022</c:v>
              </c:pt>
              <c:pt idx="1">
                <c:v>2023</c:v>
              </c:pt>
              <c:pt idx="2">
                <c:v>2024</c:v>
              </c:pt>
              <c:pt idx="3">
                <c:v>2025</c:v>
              </c:pt>
              <c:pt idx="4">
                <c:v>2026</c:v>
              </c:pt>
              <c:pt idx="5">
                <c:v>2027</c:v>
              </c:pt>
              <c:pt idx="6">
                <c:v>2028</c:v>
              </c:pt>
              <c:pt idx="7">
                <c:v>2029</c:v>
              </c:pt>
              <c:pt idx="8">
                <c:v>2030</c:v>
              </c:pt>
              <c:pt idx="9">
                <c:v>2031</c:v>
              </c:pt>
              <c:pt idx="10">
                <c:v>2032</c:v>
              </c:pt>
              <c:pt idx="11">
                <c:v>2033</c:v>
              </c:pt>
              <c:pt idx="12">
                <c:v>2034</c:v>
              </c:pt>
              <c:pt idx="13">
                <c:v>2035</c:v>
              </c:pt>
              <c:pt idx="14">
                <c:v>2036</c:v>
              </c:pt>
              <c:pt idx="15">
                <c:v>2037</c:v>
              </c:pt>
              <c:pt idx="16">
                <c:v>2038</c:v>
              </c:pt>
              <c:pt idx="17">
                <c:v>2039</c:v>
              </c:pt>
              <c:pt idx="18">
                <c:v>2040</c:v>
              </c:pt>
              <c:pt idx="19">
                <c:v>2041</c:v>
              </c:pt>
              <c:pt idx="20">
                <c:v>2042</c:v>
              </c:pt>
              <c:pt idx="21">
                <c:v>2043</c:v>
              </c:pt>
              <c:pt idx="22">
                <c:v>2044</c:v>
              </c:pt>
              <c:pt idx="23">
                <c:v>2045</c:v>
              </c:pt>
              <c:pt idx="24">
                <c:v>2046</c:v>
              </c:pt>
              <c:pt idx="25">
                <c:v>2047</c:v>
              </c:pt>
              <c:pt idx="26">
                <c:v>2048</c:v>
              </c:pt>
              <c:pt idx="27">
                <c:v>2049</c:v>
              </c:pt>
              <c:pt idx="28">
                <c:v>2050</c:v>
              </c:pt>
              <c:pt idx="29">
                <c:v>2051</c:v>
              </c:pt>
              <c:pt idx="30">
                <c:v>2052</c:v>
              </c:pt>
              <c:pt idx="31">
                <c:v>2053</c:v>
              </c:pt>
              <c:pt idx="32">
                <c:v>2054</c:v>
              </c:pt>
              <c:pt idx="33">
                <c:v>2055</c:v>
              </c:pt>
              <c:pt idx="34">
                <c:v>2056</c:v>
              </c:pt>
              <c:pt idx="35">
                <c:v>2057</c:v>
              </c:pt>
            </c:numLit>
          </c:cat>
          <c:val>
            <c:numLit>
              <c:formatCode>General</c:formatCode>
              <c:ptCount val="36"/>
              <c:pt idx="1">
                <c:v>0.9928791049237734</c:v>
              </c:pt>
              <c:pt idx="2">
                <c:v>0.99282803410716003</c:v>
              </c:pt>
              <c:pt idx="3">
                <c:v>0.99277622544241573</c:v>
              </c:pt>
              <c:pt idx="4">
                <c:v>0.99272366282304425</c:v>
              </c:pt>
              <c:pt idx="5">
                <c:v>0.99267032967032964</c:v>
              </c:pt>
              <c:pt idx="6">
                <c:v>0.99261620891590019</c:v>
              </c:pt>
              <c:pt idx="7">
                <c:v>0.99256128298351654</c:v>
              </c:pt>
              <c:pt idx="8">
                <c:v>0.99250553377004247</c:v>
              </c:pt>
              <c:pt idx="9">
                <c:v>0.99244894262554895</c:v>
              </c:pt>
              <c:pt idx="10">
                <c:v>0.99239149033251572</c:v>
              </c:pt>
              <c:pt idx="11">
                <c:v>0.99233315708407099</c:v>
              </c:pt>
              <c:pt idx="12">
                <c:v>0.9922739224612247</c:v>
              </c:pt>
              <c:pt idx="13">
                <c:v>0.99221376540904005</c:v>
              </c:pt>
              <c:pt idx="14">
                <c:v>0.99215266421167803</c:v>
              </c:pt>
              <c:pt idx="15">
                <c:v>0.99209059646626341</c:v>
              </c:pt>
              <c:pt idx="16">
                <c:v>0.99202753905549657</c:v>
              </c:pt>
              <c:pt idx="17">
                <c:v>0.99196346811894542</c:v>
              </c:pt>
              <c:pt idx="18">
                <c:v>0.99189835902294454</c:v>
              </c:pt>
              <c:pt idx="19">
                <c:v>0.99183218632901471</c:v>
              </c:pt>
              <c:pt idx="20">
                <c:v>0.991764923760726</c:v>
              </c:pt>
              <c:pt idx="21">
                <c:v>0.99169654416890751</c:v>
              </c:pt>
              <c:pt idx="22">
                <c:v>0.99162701949511045</c:v>
              </c:pt>
              <c:pt idx="23">
                <c:v>0.99155632073322031</c:v>
              </c:pt>
              <c:pt idx="24">
                <c:v>0.99148441788910591</c:v>
              </c:pt>
              <c:pt idx="25">
                <c:v>0.991411279938192</c:v>
              </c:pt>
              <c:pt idx="26">
                <c:v>0.99133687478082433</c:v>
              </c:pt>
              <c:pt idx="27">
                <c:v>0.99126116919529372</c:v>
              </c:pt>
              <c:pt idx="28">
                <c:v>0.99118412878837947</c:v>
              </c:pt>
              <c:pt idx="29">
                <c:v>0.99110571794324731</c:v>
              </c:pt>
              <c:pt idx="30">
                <c:v>0.99102589976454747</c:v>
              </c:pt>
              <c:pt idx="31">
                <c:v>0.9909446360205274</c:v>
              </c:pt>
              <c:pt idx="32">
                <c:v>0.99086188708196887</c:v>
              </c:pt>
              <c:pt idx="33">
                <c:v>0.99077761185775126</c:v>
              </c:pt>
              <c:pt idx="34">
                <c:v>0.99069176772680967</c:v>
              </c:pt>
              <c:pt idx="35">
                <c:v>0.99060431046626274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129-4D38-8F3D-23316F7CD87B}"/>
            </c:ext>
          </c:extLst>
        </c:ser>
        <c:ser>
          <c:idx val="2"/>
          <c:order val="2"/>
          <c:tx>
            <c:v>TAXA DE CRESCIMENTO DA POPULAÇÃO Total % A.A.</c:v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Lit>
              <c:formatCode>General</c:formatCode>
              <c:ptCount val="36"/>
              <c:pt idx="0">
                <c:v>2022</c:v>
              </c:pt>
              <c:pt idx="1">
                <c:v>2023</c:v>
              </c:pt>
              <c:pt idx="2">
                <c:v>2024</c:v>
              </c:pt>
              <c:pt idx="3">
                <c:v>2025</c:v>
              </c:pt>
              <c:pt idx="4">
                <c:v>2026</c:v>
              </c:pt>
              <c:pt idx="5">
                <c:v>2027</c:v>
              </c:pt>
              <c:pt idx="6">
                <c:v>2028</c:v>
              </c:pt>
              <c:pt idx="7">
                <c:v>2029</c:v>
              </c:pt>
              <c:pt idx="8">
                <c:v>2030</c:v>
              </c:pt>
              <c:pt idx="9">
                <c:v>2031</c:v>
              </c:pt>
              <c:pt idx="10">
                <c:v>2032</c:v>
              </c:pt>
              <c:pt idx="11">
                <c:v>2033</c:v>
              </c:pt>
              <c:pt idx="12">
                <c:v>2034</c:v>
              </c:pt>
              <c:pt idx="13">
                <c:v>2035</c:v>
              </c:pt>
              <c:pt idx="14">
                <c:v>2036</c:v>
              </c:pt>
              <c:pt idx="15">
                <c:v>2037</c:v>
              </c:pt>
              <c:pt idx="16">
                <c:v>2038</c:v>
              </c:pt>
              <c:pt idx="17">
                <c:v>2039</c:v>
              </c:pt>
              <c:pt idx="18">
                <c:v>2040</c:v>
              </c:pt>
              <c:pt idx="19">
                <c:v>2041</c:v>
              </c:pt>
              <c:pt idx="20">
                <c:v>2042</c:v>
              </c:pt>
              <c:pt idx="21">
                <c:v>2043</c:v>
              </c:pt>
              <c:pt idx="22">
                <c:v>2044</c:v>
              </c:pt>
              <c:pt idx="23">
                <c:v>2045</c:v>
              </c:pt>
              <c:pt idx="24">
                <c:v>2046</c:v>
              </c:pt>
              <c:pt idx="25">
                <c:v>2047</c:v>
              </c:pt>
              <c:pt idx="26">
                <c:v>2048</c:v>
              </c:pt>
              <c:pt idx="27">
                <c:v>2049</c:v>
              </c:pt>
              <c:pt idx="28">
                <c:v>2050</c:v>
              </c:pt>
              <c:pt idx="29">
                <c:v>2051</c:v>
              </c:pt>
              <c:pt idx="30">
                <c:v>2052</c:v>
              </c:pt>
              <c:pt idx="31">
                <c:v>2053</c:v>
              </c:pt>
              <c:pt idx="32">
                <c:v>2054</c:v>
              </c:pt>
              <c:pt idx="33">
                <c:v>2055</c:v>
              </c:pt>
              <c:pt idx="34">
                <c:v>2056</c:v>
              </c:pt>
              <c:pt idx="35">
                <c:v>2057</c:v>
              </c:pt>
            </c:numLit>
          </c:cat>
          <c:val>
            <c:numLit>
              <c:formatCode>General</c:formatCode>
              <c:ptCount val="36"/>
              <c:pt idx="1">
                <c:v>0.99288751669207964</c:v>
              </c:pt>
              <c:pt idx="2">
                <c:v>0.99283656689368371</c:v>
              </c:pt>
              <c:pt idx="3">
                <c:v>0.99278488187766001</c:v>
              </c:pt>
              <c:pt idx="4">
                <c:v>0.99273244561430674</c:v>
              </c:pt>
              <c:pt idx="5">
                <c:v>0.99267924160452303</c:v>
              </c:pt>
              <c:pt idx="6">
                <c:v>0.99262525286250169</c:v>
              </c:pt>
              <c:pt idx="7">
                <c:v>0.99257046189764864</c:v>
              </c:pt>
              <c:pt idx="8">
                <c:v>0.99251485069569023</c:v>
              </c:pt>
              <c:pt idx="9">
                <c:v>0.99245840069892843</c:v>
              </c:pt>
              <c:pt idx="10">
                <c:v>0.99240109278559141</c:v>
              </c:pt>
              <c:pt idx="11">
                <c:v>0.99234290724823859</c:v>
              </c:pt>
              <c:pt idx="12">
                <c:v>0.99228382377116564</c:v>
              </c:pt>
              <c:pt idx="13">
                <c:v>0.99222382140675314</c:v>
              </c:pt>
              <c:pt idx="14">
                <c:v>0.99216287855070651</c:v>
              </c:pt>
              <c:pt idx="15">
                <c:v>0.99210097291611876</c:v>
              </c:pt>
              <c:pt idx="16">
                <c:v>0.99203808150629735</c:v>
              </c:pt>
              <c:pt idx="17">
                <c:v>0.9919741805862804</c:v>
              </c:pt>
              <c:pt idx="18">
                <c:v>0.99190924565297012</c:v>
              </c:pt>
              <c:pt idx="19">
                <c:v>0.99184325140380791</c:v>
              </c:pt>
              <c:pt idx="20">
                <c:v>0.99177617170389831</c:v>
              </c:pt>
              <c:pt idx="21">
                <c:v>0.99170797955150214</c:v>
              </c:pt>
              <c:pt idx="22">
                <c:v>0.99163864704179583</c:v>
              </c:pt>
              <c:pt idx="23">
                <c:v>0.99156814532879733</c:v>
              </c:pt>
              <c:pt idx="24">
                <c:v>0.99149644458535258</c:v>
              </c:pt>
              <c:pt idx="25">
                <c:v>0.99142351396105743</c:v>
              </c:pt>
              <c:pt idx="26">
                <c:v>0.99134932153800071</c:v>
              </c:pt>
              <c:pt idx="27">
                <c:v>0.99127383428418736</c:v>
              </c:pt>
              <c:pt idx="28">
                <c:v>0.99119701800450111</c:v>
              </c:pt>
              <c:pt idx="29">
                <c:v>0.99111883728905759</c:v>
              </c:pt>
              <c:pt idx="30">
                <c:v>0.9910392554587758</c:v>
              </c:pt>
              <c:pt idx="31">
                <c:v>0.99095823450800025</c:v>
              </c:pt>
              <c:pt idx="32">
                <c:v>0.9908757350439813</c:v>
              </c:pt>
              <c:pt idx="33">
                <c:v>0.99079171622300966</c:v>
              </c:pt>
              <c:pt idx="34">
                <c:v>0.99070613568299382</c:v>
              </c:pt>
              <c:pt idx="35">
                <c:v>0.99061894947223783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129-4D38-8F3D-23316F7CD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0106584"/>
        <c:axId val="730102976"/>
      </c:lineChart>
      <c:catAx>
        <c:axId val="7301065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30102976"/>
        <c:crosses val="autoZero"/>
        <c:auto val="1"/>
        <c:lblAlgn val="ctr"/>
        <c:lblOffset val="100"/>
        <c:noMultiLvlLbl val="0"/>
      </c:catAx>
      <c:valAx>
        <c:axId val="7301029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30106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Estimativa</a:t>
            </a:r>
            <a:r>
              <a:rPr lang="pt-BR" baseline="0"/>
              <a:t> Populacional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Planilha5!$D$98:$D$99</c:f>
              <c:strCache>
                <c:ptCount val="2"/>
                <c:pt idx="0">
                  <c:v>Urbana</c:v>
                </c:pt>
                <c:pt idx="1">
                  <c:v>habitantes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1743723346966102"/>
                  <c:y val="-5.66659375911344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cat>
            <c:numRef>
              <c:f>Planilha5!$C$100:$C$109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Planilha5!$D$100:$D$109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A5-4385-94DA-D61B2DD0F5C9}"/>
            </c:ext>
          </c:extLst>
        </c:ser>
        <c:ser>
          <c:idx val="1"/>
          <c:order val="1"/>
          <c:tx>
            <c:strRef>
              <c:f>Planilha5!$E$98:$E$99</c:f>
              <c:strCache>
                <c:ptCount val="2"/>
                <c:pt idx="0">
                  <c:v>Rural</c:v>
                </c:pt>
                <c:pt idx="1">
                  <c:v>habitantes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6402113321786715E-2"/>
                  <c:y val="9.904819189268007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cat>
            <c:numRef>
              <c:f>Planilha5!$C$100:$C$109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Planilha5!$E$100:$E$109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9433.5</c:v>
                </c:pt>
                <c:pt idx="5">
                  <c:v>9366.7999999999993</c:v>
                </c:pt>
                <c:pt idx="6">
                  <c:v>9300.1</c:v>
                </c:pt>
                <c:pt idx="7">
                  <c:v>9233.4</c:v>
                </c:pt>
                <c:pt idx="8">
                  <c:v>9166.7000000000007</c:v>
                </c:pt>
                <c:pt idx="9">
                  <c:v>9100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A5-4385-94DA-D61B2DD0F5C9}"/>
            </c:ext>
          </c:extLst>
        </c:ser>
        <c:ser>
          <c:idx val="2"/>
          <c:order val="2"/>
          <c:tx>
            <c:strRef>
              <c:f>Planilha5!$F$98:$F$99</c:f>
              <c:strCache>
                <c:ptCount val="2"/>
                <c:pt idx="0">
                  <c:v>Total</c:v>
                </c:pt>
                <c:pt idx="1">
                  <c:v>habitantes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8.1848816957030099E-2"/>
                  <c:y val="-7.449074074074074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cat>
            <c:numRef>
              <c:f>Planilha5!$C$100:$C$109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Planilha5!$F$100:$F$109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6A5-4385-94DA-D61B2DD0F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5008447"/>
        <c:axId val="1781095567"/>
      </c:lineChart>
      <c:catAx>
        <c:axId val="1495008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81095567"/>
        <c:crosses val="autoZero"/>
        <c:auto val="1"/>
        <c:lblAlgn val="ctr"/>
        <c:lblOffset val="100"/>
        <c:noMultiLvlLbl val="0"/>
      </c:catAx>
      <c:valAx>
        <c:axId val="1781095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950084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219002</xdr:colOff>
      <xdr:row>2</xdr:row>
      <xdr:rowOff>139439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8C6022A-4499-483E-B900-11E16B94A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228600"/>
          <a:ext cx="2101142" cy="3223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2101142</xdr:colOff>
      <xdr:row>2</xdr:row>
      <xdr:rowOff>139439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765BB31-87CE-4F0E-B9DA-6712DE2AD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228600"/>
          <a:ext cx="2101142" cy="3223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50</xdr:row>
      <xdr:rowOff>185737</xdr:rowOff>
    </xdr:from>
    <xdr:to>
      <xdr:col>9</xdr:col>
      <xdr:colOff>866774</xdr:colOff>
      <xdr:row>73</xdr:row>
      <xdr:rowOff>104774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80FCEB8-D5A6-6247-ADD5-4FBCF30165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50</xdr:row>
      <xdr:rowOff>176212</xdr:rowOff>
    </xdr:from>
    <xdr:to>
      <xdr:col>20</xdr:col>
      <xdr:colOff>0</xdr:colOff>
      <xdr:row>73</xdr:row>
      <xdr:rowOff>95249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68F38CC-0311-3256-58A2-C5E8DCB6E1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628649</xdr:colOff>
      <xdr:row>50</xdr:row>
      <xdr:rowOff>176212</xdr:rowOff>
    </xdr:from>
    <xdr:to>
      <xdr:col>30</xdr:col>
      <xdr:colOff>0</xdr:colOff>
      <xdr:row>73</xdr:row>
      <xdr:rowOff>95250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C6AB5DC-626E-1C3C-9532-819C5F8698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363782</xdr:colOff>
      <xdr:row>2</xdr:row>
      <xdr:rowOff>139439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D2A2804-9111-44EC-B55C-967757CEB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" y="228600"/>
          <a:ext cx="2101142" cy="3223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2101142</xdr:colOff>
      <xdr:row>2</xdr:row>
      <xdr:rowOff>139439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619AE1C-863F-49A1-AC03-F5CDF3C88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" y="228600"/>
          <a:ext cx="2101142" cy="3223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363782</xdr:colOff>
      <xdr:row>2</xdr:row>
      <xdr:rowOff>139439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D2DD0D4-9C41-45A9-8B7A-A336C82C0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" y="228600"/>
          <a:ext cx="2101142" cy="3223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363782</xdr:colOff>
      <xdr:row>2</xdr:row>
      <xdr:rowOff>124199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91A0300-9F01-41D0-8716-AB9CF887A5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" y="228600"/>
          <a:ext cx="2101142" cy="32231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386713</xdr:colOff>
      <xdr:row>46</xdr:row>
      <xdr:rowOff>23811</xdr:rowOff>
    </xdr:from>
    <xdr:to>
      <xdr:col>9</xdr:col>
      <xdr:colOff>866775</xdr:colOff>
      <xdr:row>69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3B87B01-FC67-4B49-9CA7-A7AB1ED95F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386714</xdr:colOff>
      <xdr:row>70</xdr:row>
      <xdr:rowOff>119062</xdr:rowOff>
    </xdr:from>
    <xdr:to>
      <xdr:col>9</xdr:col>
      <xdr:colOff>857250</xdr:colOff>
      <xdr:row>94</xdr:row>
      <xdr:rowOff>47062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403F65B-C6E8-44F6-902A-4A9A0C5251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286576</xdr:colOff>
      <xdr:row>96</xdr:row>
      <xdr:rowOff>95250</xdr:rowOff>
    </xdr:from>
    <xdr:to>
      <xdr:col>12</xdr:col>
      <xdr:colOff>117231</xdr:colOff>
      <xdr:row>109</xdr:row>
      <xdr:rowOff>182218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EF089FE-EDC1-441C-BAF9-AB7C9009C7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AFE30-6982-40C8-929F-B19C151AF626}">
  <sheetPr>
    <tabColor rgb="FF002060"/>
  </sheetPr>
  <dimension ref="B1:N82"/>
  <sheetViews>
    <sheetView showGridLines="0" tabSelected="1" zoomScale="80" zoomScaleNormal="80" workbookViewId="0"/>
  </sheetViews>
  <sheetFormatPr defaultColWidth="9.109375" defaultRowHeight="14.4" x14ac:dyDescent="0.3"/>
  <cols>
    <col min="1" max="1" width="3.6640625" style="68" customWidth="1"/>
    <col min="2" max="2" width="13.33203125" style="68" customWidth="1"/>
    <col min="3" max="3" width="14.109375" style="68" customWidth="1"/>
    <col min="4" max="4" width="17" style="68" customWidth="1"/>
    <col min="5" max="5" width="15.109375" style="68" customWidth="1"/>
    <col min="6" max="7" width="16.33203125" style="68" customWidth="1"/>
    <col min="8" max="8" width="13.33203125" style="68" customWidth="1"/>
    <col min="9" max="9" width="14.109375" style="68" customWidth="1"/>
    <col min="10" max="10" width="17" style="68" customWidth="1"/>
    <col min="11" max="11" width="15.109375" style="68" customWidth="1"/>
    <col min="12" max="14" width="16.33203125" style="68" customWidth="1"/>
    <col min="15" max="16384" width="9.109375" style="68"/>
  </cols>
  <sheetData>
    <row r="1" spans="2:14" s="13" customFormat="1" ht="18" x14ac:dyDescent="0.3">
      <c r="B1" s="255"/>
      <c r="C1" s="32"/>
    </row>
    <row r="2" spans="2:14" s="13" customFormat="1" x14ac:dyDescent="0.3"/>
    <row r="3" spans="2:14" s="13" customFormat="1" x14ac:dyDescent="0.3"/>
    <row r="4" spans="2:14" s="13" customFormat="1" x14ac:dyDescent="0.3">
      <c r="B4" s="557"/>
      <c r="C4" s="557"/>
      <c r="D4" s="557"/>
      <c r="E4" s="557"/>
      <c r="F4" s="557"/>
      <c r="G4" s="557"/>
    </row>
    <row r="5" spans="2:14" s="13" customFormat="1" x14ac:dyDescent="0.3"/>
    <row r="6" spans="2:14" s="13" customFormat="1" ht="15.6" x14ac:dyDescent="0.3">
      <c r="B6" s="558" t="s">
        <v>286</v>
      </c>
      <c r="C6" s="559"/>
      <c r="D6" s="559"/>
      <c r="E6" s="559"/>
      <c r="F6" s="559"/>
      <c r="G6" s="560"/>
    </row>
    <row r="7" spans="2:14" s="13" customFormat="1" ht="15.6" x14ac:dyDescent="0.3">
      <c r="B7" s="561" t="s">
        <v>506</v>
      </c>
      <c r="C7" s="562"/>
      <c r="D7" s="562" t="s">
        <v>561</v>
      </c>
      <c r="E7" s="563"/>
      <c r="F7" s="563"/>
      <c r="G7" s="564"/>
    </row>
    <row r="8" spans="2:14" s="13" customFormat="1" ht="15.6" x14ac:dyDescent="0.3">
      <c r="B8" s="565" t="s">
        <v>564</v>
      </c>
      <c r="C8" s="566"/>
      <c r="D8" s="566"/>
      <c r="E8" s="567"/>
      <c r="F8" s="567"/>
      <c r="G8" s="568"/>
    </row>
    <row r="9" spans="2:14" s="13" customFormat="1" ht="15.6" x14ac:dyDescent="0.3">
      <c r="B9" s="569"/>
      <c r="C9" s="569"/>
      <c r="D9" s="569"/>
      <c r="E9" s="82"/>
    </row>
    <row r="10" spans="2:14" s="13" customFormat="1" ht="18" x14ac:dyDescent="0.3">
      <c r="B10" s="570" t="s">
        <v>562</v>
      </c>
      <c r="C10" s="571"/>
      <c r="D10" s="572"/>
      <c r="E10" s="572"/>
      <c r="F10" s="572"/>
      <c r="G10" s="573"/>
    </row>
    <row r="11" spans="2:14" s="13" customFormat="1" ht="18" x14ac:dyDescent="0.3">
      <c r="B11" s="574" t="s">
        <v>563</v>
      </c>
      <c r="C11" s="29"/>
      <c r="D11" s="31"/>
      <c r="E11" s="31"/>
      <c r="F11" s="31"/>
      <c r="G11" s="575"/>
    </row>
    <row r="12" spans="2:14" s="13" customFormat="1" ht="12.75" customHeight="1" x14ac:dyDescent="0.3">
      <c r="B12" s="576" t="s">
        <v>565</v>
      </c>
      <c r="C12" s="577"/>
      <c r="D12" s="578"/>
      <c r="E12" s="578"/>
      <c r="F12" s="578"/>
      <c r="G12" s="579"/>
    </row>
    <row r="13" spans="2:14" s="13" customFormat="1" ht="12.75" customHeight="1" x14ac:dyDescent="0.3">
      <c r="B13" s="255"/>
      <c r="C13" s="32"/>
    </row>
    <row r="14" spans="2:14" ht="42.75" customHeight="1" x14ac:dyDescent="0.3">
      <c r="B14" s="606" t="s">
        <v>279</v>
      </c>
      <c r="C14" s="608" t="s">
        <v>280</v>
      </c>
      <c r="D14" s="610" t="s">
        <v>455</v>
      </c>
      <c r="E14" s="612" t="s">
        <v>515</v>
      </c>
      <c r="F14" s="613"/>
      <c r="G14" s="614"/>
      <c r="I14" s="13"/>
      <c r="J14" s="13"/>
      <c r="K14" s="13"/>
      <c r="L14" s="13"/>
      <c r="M14" s="13"/>
      <c r="N14" s="13"/>
    </row>
    <row r="15" spans="2:14" ht="18" customHeight="1" x14ac:dyDescent="0.3">
      <c r="B15" s="607"/>
      <c r="C15" s="609"/>
      <c r="D15" s="611"/>
      <c r="E15" s="256" t="s">
        <v>456</v>
      </c>
      <c r="F15" s="257" t="s">
        <v>457</v>
      </c>
      <c r="G15" s="258" t="s">
        <v>458</v>
      </c>
      <c r="I15" s="13"/>
      <c r="J15" s="13"/>
      <c r="K15" s="13"/>
      <c r="L15" s="13"/>
      <c r="M15" s="13"/>
      <c r="N15" s="13"/>
    </row>
    <row r="16" spans="2:14" ht="14.4" customHeight="1" x14ac:dyDescent="0.3">
      <c r="B16" s="254">
        <v>0</v>
      </c>
      <c r="C16" s="259">
        <v>2023</v>
      </c>
      <c r="D16" s="260" t="s">
        <v>459</v>
      </c>
      <c r="E16" s="261">
        <v>0.98174794785127961</v>
      </c>
      <c r="F16" s="262">
        <v>0.4466775681416244</v>
      </c>
      <c r="G16" s="263">
        <v>1</v>
      </c>
      <c r="I16" s="13"/>
      <c r="J16" s="13"/>
      <c r="K16" s="13"/>
      <c r="L16" s="13"/>
      <c r="M16" s="13"/>
      <c r="N16" s="13"/>
    </row>
    <row r="17" spans="2:14" ht="14.4" customHeight="1" x14ac:dyDescent="0.3">
      <c r="B17" s="46">
        <v>1</v>
      </c>
      <c r="C17" s="47">
        <v>2024</v>
      </c>
      <c r="D17" s="615" t="s">
        <v>460</v>
      </c>
      <c r="E17" s="383">
        <v>0.99174794785127962</v>
      </c>
      <c r="F17" s="264">
        <v>0.43167756814162439</v>
      </c>
      <c r="G17" s="265">
        <v>1</v>
      </c>
      <c r="I17" s="13"/>
      <c r="J17" s="13"/>
      <c r="K17" s="13"/>
      <c r="L17" s="13"/>
      <c r="M17" s="13"/>
      <c r="N17" s="13"/>
    </row>
    <row r="18" spans="2:14" ht="14.4" customHeight="1" x14ac:dyDescent="0.3">
      <c r="B18" s="46">
        <v>2</v>
      </c>
      <c r="C18" s="47">
        <v>2025</v>
      </c>
      <c r="D18" s="616"/>
      <c r="E18" s="383">
        <v>1.0000479478512796</v>
      </c>
      <c r="F18" s="264">
        <v>0.41667756814162438</v>
      </c>
      <c r="G18" s="265">
        <v>1</v>
      </c>
      <c r="I18" s="13"/>
      <c r="J18" s="13"/>
      <c r="K18" s="13"/>
      <c r="L18" s="13"/>
      <c r="M18" s="13"/>
      <c r="N18" s="13"/>
    </row>
    <row r="19" spans="2:14" ht="14.4" customHeight="1" x14ac:dyDescent="0.3">
      <c r="B19" s="46">
        <v>3</v>
      </c>
      <c r="C19" s="47">
        <v>2026</v>
      </c>
      <c r="D19" s="604" t="s">
        <v>461</v>
      </c>
      <c r="E19" s="383">
        <v>1.0000479478512796</v>
      </c>
      <c r="F19" s="264">
        <v>0.39667756814162436</v>
      </c>
      <c r="G19" s="265">
        <v>1</v>
      </c>
      <c r="I19" s="13"/>
      <c r="J19" s="13"/>
      <c r="K19" s="13"/>
      <c r="L19" s="13"/>
      <c r="M19" s="13"/>
      <c r="N19" s="13"/>
    </row>
    <row r="20" spans="2:14" ht="14.4" customHeight="1" x14ac:dyDescent="0.3">
      <c r="B20" s="46">
        <v>4</v>
      </c>
      <c r="C20" s="47">
        <v>2027</v>
      </c>
      <c r="D20" s="605"/>
      <c r="E20" s="383">
        <v>1.0000479478512796</v>
      </c>
      <c r="F20" s="264">
        <v>0.37667756814162434</v>
      </c>
      <c r="G20" s="265">
        <v>1</v>
      </c>
      <c r="I20" s="13"/>
      <c r="J20" s="13"/>
      <c r="K20" s="13"/>
      <c r="L20" s="13"/>
      <c r="M20" s="13"/>
      <c r="N20" s="13"/>
    </row>
    <row r="21" spans="2:14" ht="14.4" customHeight="1" x14ac:dyDescent="0.3">
      <c r="B21" s="46">
        <v>5</v>
      </c>
      <c r="C21" s="47">
        <v>2028</v>
      </c>
      <c r="D21" s="593" t="s">
        <v>462</v>
      </c>
      <c r="E21" s="383">
        <v>1.0000479478512796</v>
      </c>
      <c r="F21" s="264">
        <v>0.35667756814162432</v>
      </c>
      <c r="G21" s="265">
        <v>1</v>
      </c>
      <c r="I21" s="13"/>
      <c r="J21" s="13"/>
      <c r="K21" s="13"/>
      <c r="L21" s="13"/>
      <c r="M21" s="13"/>
      <c r="N21" s="13"/>
    </row>
    <row r="22" spans="2:14" ht="14.4" customHeight="1" x14ac:dyDescent="0.3">
      <c r="B22" s="46">
        <v>6</v>
      </c>
      <c r="C22" s="47">
        <v>2029</v>
      </c>
      <c r="D22" s="594"/>
      <c r="E22" s="383">
        <v>1.0000479478512796</v>
      </c>
      <c r="F22" s="264">
        <v>0.33667756814162431</v>
      </c>
      <c r="G22" s="265">
        <v>1</v>
      </c>
      <c r="I22" s="13"/>
      <c r="J22" s="13"/>
      <c r="K22" s="13"/>
      <c r="L22" s="13"/>
      <c r="M22" s="13"/>
      <c r="N22" s="13"/>
    </row>
    <row r="23" spans="2:14" ht="14.4" customHeight="1" x14ac:dyDescent="0.3">
      <c r="B23" s="46">
        <v>7</v>
      </c>
      <c r="C23" s="47">
        <v>2030</v>
      </c>
      <c r="D23" s="594"/>
      <c r="E23" s="383">
        <v>1.0000479478512796</v>
      </c>
      <c r="F23" s="264">
        <v>0.31667756814162429</v>
      </c>
      <c r="G23" s="265">
        <v>1</v>
      </c>
      <c r="I23" s="13"/>
      <c r="J23" s="13"/>
      <c r="K23" s="13"/>
      <c r="L23" s="13"/>
      <c r="M23" s="13"/>
      <c r="N23" s="13"/>
    </row>
    <row r="24" spans="2:14" ht="14.4" customHeight="1" x14ac:dyDescent="0.3">
      <c r="B24" s="46">
        <v>8</v>
      </c>
      <c r="C24" s="47">
        <v>2031</v>
      </c>
      <c r="D24" s="595"/>
      <c r="E24" s="383">
        <v>1.0000479478512796</v>
      </c>
      <c r="F24" s="264">
        <v>0.29667756814162427</v>
      </c>
      <c r="G24" s="265">
        <v>1</v>
      </c>
      <c r="I24" s="13"/>
      <c r="J24" s="13"/>
      <c r="K24" s="13"/>
      <c r="L24" s="13"/>
      <c r="M24" s="13"/>
      <c r="N24" s="13"/>
    </row>
    <row r="25" spans="2:14" ht="14.4" customHeight="1" x14ac:dyDescent="0.3">
      <c r="B25" s="46">
        <v>9</v>
      </c>
      <c r="C25" s="47">
        <v>2032</v>
      </c>
      <c r="D25" s="583" t="s">
        <v>463</v>
      </c>
      <c r="E25" s="383">
        <v>1.0000479478512796</v>
      </c>
      <c r="F25" s="264">
        <v>0.27667756814162425</v>
      </c>
      <c r="G25" s="265">
        <v>1</v>
      </c>
      <c r="I25" s="13"/>
      <c r="J25" s="13"/>
      <c r="K25" s="13"/>
      <c r="L25" s="13"/>
      <c r="M25" s="13"/>
      <c r="N25" s="13"/>
    </row>
    <row r="26" spans="2:14" ht="14.4" customHeight="1" x14ac:dyDescent="0.3">
      <c r="B26" s="46">
        <v>10</v>
      </c>
      <c r="C26" s="47">
        <v>2033</v>
      </c>
      <c r="D26" s="584"/>
      <c r="E26" s="383">
        <v>1.0000479478512796</v>
      </c>
      <c r="F26" s="264">
        <v>0.24997756814162425</v>
      </c>
      <c r="G26" s="265">
        <v>1</v>
      </c>
      <c r="I26" s="13"/>
      <c r="J26" s="13"/>
      <c r="K26" s="13"/>
      <c r="L26" s="13"/>
      <c r="M26" s="13"/>
      <c r="N26" s="13"/>
    </row>
    <row r="27" spans="2:14" ht="14.4" customHeight="1" x14ac:dyDescent="0.3">
      <c r="B27" s="46">
        <v>11</v>
      </c>
      <c r="C27" s="47">
        <v>2034</v>
      </c>
      <c r="D27" s="584"/>
      <c r="E27" s="383">
        <v>1.0000479478512796</v>
      </c>
      <c r="F27" s="264">
        <v>0.24997756814162425</v>
      </c>
      <c r="G27" s="265">
        <v>1</v>
      </c>
      <c r="I27" s="13"/>
      <c r="J27" s="13"/>
      <c r="K27" s="13"/>
      <c r="L27" s="13"/>
      <c r="M27" s="13"/>
      <c r="N27" s="13"/>
    </row>
    <row r="28" spans="2:14" ht="14.4" customHeight="1" x14ac:dyDescent="0.3">
      <c r="B28" s="46">
        <v>12</v>
      </c>
      <c r="C28" s="47">
        <v>2035</v>
      </c>
      <c r="D28" s="584"/>
      <c r="E28" s="383">
        <v>1.0000479478512796</v>
      </c>
      <c r="F28" s="264">
        <v>0.24997756814162425</v>
      </c>
      <c r="G28" s="265">
        <v>1</v>
      </c>
      <c r="I28" s="13"/>
      <c r="J28" s="13"/>
      <c r="K28" s="13"/>
      <c r="L28" s="13"/>
      <c r="M28" s="13"/>
      <c r="N28" s="13"/>
    </row>
    <row r="29" spans="2:14" ht="14.4" customHeight="1" x14ac:dyDescent="0.3">
      <c r="B29" s="46">
        <v>13</v>
      </c>
      <c r="C29" s="47">
        <v>2036</v>
      </c>
      <c r="D29" s="584"/>
      <c r="E29" s="383">
        <v>1.0000479478512796</v>
      </c>
      <c r="F29" s="264">
        <v>0.24997756814162425</v>
      </c>
      <c r="G29" s="265">
        <v>1</v>
      </c>
      <c r="I29" s="13"/>
      <c r="J29" s="13"/>
      <c r="K29" s="13"/>
      <c r="L29" s="13"/>
      <c r="M29" s="13"/>
      <c r="N29" s="13"/>
    </row>
    <row r="30" spans="2:14" ht="14.4" customHeight="1" x14ac:dyDescent="0.3">
      <c r="B30" s="46">
        <v>14</v>
      </c>
      <c r="C30" s="47">
        <v>2037</v>
      </c>
      <c r="D30" s="584"/>
      <c r="E30" s="383">
        <v>1.0000479478512796</v>
      </c>
      <c r="F30" s="264">
        <v>0.24997756814162425</v>
      </c>
      <c r="G30" s="265">
        <v>1</v>
      </c>
      <c r="I30" s="13"/>
      <c r="J30" s="13"/>
      <c r="K30" s="13"/>
      <c r="L30" s="13"/>
      <c r="M30" s="13"/>
      <c r="N30" s="13"/>
    </row>
    <row r="31" spans="2:14" ht="14.4" customHeight="1" x14ac:dyDescent="0.3">
      <c r="B31" s="46">
        <v>15</v>
      </c>
      <c r="C31" s="47">
        <v>2038</v>
      </c>
      <c r="D31" s="584"/>
      <c r="E31" s="383">
        <v>1.0000479478512796</v>
      </c>
      <c r="F31" s="264">
        <v>0.24997756814162425</v>
      </c>
      <c r="G31" s="265">
        <v>1</v>
      </c>
      <c r="I31" s="13"/>
      <c r="J31" s="13"/>
      <c r="K31" s="13"/>
      <c r="L31" s="13"/>
      <c r="M31" s="13"/>
      <c r="N31" s="13"/>
    </row>
    <row r="32" spans="2:14" ht="14.4" customHeight="1" x14ac:dyDescent="0.3">
      <c r="B32" s="46">
        <v>16</v>
      </c>
      <c r="C32" s="47">
        <v>2039</v>
      </c>
      <c r="D32" s="584"/>
      <c r="E32" s="383">
        <v>1.0000479478512796</v>
      </c>
      <c r="F32" s="264">
        <v>0.24997756814162425</v>
      </c>
      <c r="G32" s="265">
        <v>1</v>
      </c>
      <c r="I32" s="13"/>
      <c r="J32" s="13"/>
      <c r="K32" s="13"/>
      <c r="L32" s="13"/>
      <c r="M32" s="13"/>
      <c r="N32" s="13"/>
    </row>
    <row r="33" spans="2:14" ht="14.4" customHeight="1" x14ac:dyDescent="0.3">
      <c r="B33" s="46">
        <v>17</v>
      </c>
      <c r="C33" s="47">
        <v>2040</v>
      </c>
      <c r="D33" s="584"/>
      <c r="E33" s="383">
        <v>1.0000479478512796</v>
      </c>
      <c r="F33" s="264">
        <v>0.24997756814162425</v>
      </c>
      <c r="G33" s="265">
        <v>1</v>
      </c>
      <c r="I33" s="13"/>
      <c r="J33" s="13"/>
      <c r="K33" s="13"/>
      <c r="L33" s="13"/>
      <c r="M33" s="13"/>
      <c r="N33" s="13"/>
    </row>
    <row r="34" spans="2:14" ht="14.4" customHeight="1" x14ac:dyDescent="0.3">
      <c r="B34" s="46">
        <v>18</v>
      </c>
      <c r="C34" s="47">
        <v>2041</v>
      </c>
      <c r="D34" s="584"/>
      <c r="E34" s="383">
        <v>1.0000479478512796</v>
      </c>
      <c r="F34" s="264">
        <v>0.24997756814162425</v>
      </c>
      <c r="G34" s="265">
        <v>1</v>
      </c>
      <c r="I34" s="13"/>
      <c r="J34" s="13"/>
      <c r="K34" s="13"/>
      <c r="L34" s="13"/>
      <c r="M34" s="13"/>
      <c r="N34" s="13"/>
    </row>
    <row r="35" spans="2:14" ht="14.4" customHeight="1" x14ac:dyDescent="0.3">
      <c r="B35" s="46">
        <v>19</v>
      </c>
      <c r="C35" s="47">
        <v>2042</v>
      </c>
      <c r="D35" s="584"/>
      <c r="E35" s="383">
        <v>1.0000479478512796</v>
      </c>
      <c r="F35" s="264">
        <v>0.24997756814162425</v>
      </c>
      <c r="G35" s="265">
        <v>1</v>
      </c>
      <c r="I35" s="13"/>
      <c r="J35" s="13"/>
      <c r="K35" s="13"/>
      <c r="L35" s="13"/>
      <c r="M35" s="13"/>
      <c r="N35" s="13"/>
    </row>
    <row r="36" spans="2:14" ht="14.4" customHeight="1" x14ac:dyDescent="0.3">
      <c r="B36" s="46">
        <v>20</v>
      </c>
      <c r="C36" s="47">
        <v>2043</v>
      </c>
      <c r="D36" s="584"/>
      <c r="E36" s="383">
        <v>1.0000479478512796</v>
      </c>
      <c r="F36" s="264">
        <v>0.24997756814162425</v>
      </c>
      <c r="G36" s="265">
        <v>1</v>
      </c>
      <c r="I36" s="13"/>
      <c r="J36" s="13"/>
      <c r="K36" s="13"/>
      <c r="L36" s="13"/>
      <c r="M36" s="13"/>
      <c r="N36" s="13"/>
    </row>
    <row r="37" spans="2:14" ht="14.4" customHeight="1" x14ac:dyDescent="0.3">
      <c r="B37" s="46">
        <v>21</v>
      </c>
      <c r="C37" s="47">
        <v>2044</v>
      </c>
      <c r="D37" s="584"/>
      <c r="E37" s="383">
        <v>1.0000479478512796</v>
      </c>
      <c r="F37" s="264">
        <v>0.24997756814162425</v>
      </c>
      <c r="G37" s="265">
        <v>1</v>
      </c>
      <c r="I37" s="13"/>
      <c r="J37" s="13"/>
      <c r="K37" s="13"/>
      <c r="L37" s="13"/>
      <c r="M37" s="13"/>
      <c r="N37" s="13"/>
    </row>
    <row r="38" spans="2:14" ht="14.4" customHeight="1" x14ac:dyDescent="0.3">
      <c r="B38" s="46">
        <v>22</v>
      </c>
      <c r="C38" s="47">
        <v>2045</v>
      </c>
      <c r="D38" s="584"/>
      <c r="E38" s="383">
        <v>1.0000479478512796</v>
      </c>
      <c r="F38" s="264">
        <v>0.24997756814162425</v>
      </c>
      <c r="G38" s="265">
        <v>1</v>
      </c>
      <c r="I38" s="13"/>
      <c r="J38" s="13"/>
      <c r="K38" s="13"/>
      <c r="L38" s="13"/>
      <c r="M38" s="13"/>
      <c r="N38" s="13"/>
    </row>
    <row r="39" spans="2:14" ht="14.4" customHeight="1" x14ac:dyDescent="0.3">
      <c r="B39" s="46">
        <v>23</v>
      </c>
      <c r="C39" s="47">
        <v>2046</v>
      </c>
      <c r="D39" s="584"/>
      <c r="E39" s="383">
        <v>1.0000479478512796</v>
      </c>
      <c r="F39" s="264">
        <v>0.24997756814162425</v>
      </c>
      <c r="G39" s="265">
        <v>1</v>
      </c>
      <c r="I39" s="13"/>
      <c r="J39" s="13"/>
      <c r="K39" s="13"/>
      <c r="L39" s="13"/>
      <c r="M39" s="13"/>
      <c r="N39" s="13"/>
    </row>
    <row r="40" spans="2:14" ht="14.4" customHeight="1" x14ac:dyDescent="0.3">
      <c r="B40" s="46">
        <v>24</v>
      </c>
      <c r="C40" s="47">
        <v>2047</v>
      </c>
      <c r="D40" s="584"/>
      <c r="E40" s="383">
        <v>1.0000479478512796</v>
      </c>
      <c r="F40" s="264">
        <v>0.24997756814162425</v>
      </c>
      <c r="G40" s="265">
        <v>1</v>
      </c>
      <c r="I40" s="13"/>
      <c r="J40" s="13"/>
      <c r="K40" s="13"/>
      <c r="L40" s="13"/>
      <c r="M40" s="13"/>
      <c r="N40" s="13"/>
    </row>
    <row r="41" spans="2:14" ht="14.4" customHeight="1" x14ac:dyDescent="0.3">
      <c r="B41" s="46">
        <v>25</v>
      </c>
      <c r="C41" s="47">
        <v>2048</v>
      </c>
      <c r="D41" s="584"/>
      <c r="E41" s="383">
        <v>1.0000479478512796</v>
      </c>
      <c r="F41" s="264">
        <v>0.24997756814162425</v>
      </c>
      <c r="G41" s="265">
        <v>1</v>
      </c>
      <c r="I41" s="13"/>
      <c r="J41" s="13"/>
      <c r="K41" s="13"/>
      <c r="L41" s="13"/>
      <c r="M41" s="13"/>
      <c r="N41" s="13"/>
    </row>
    <row r="42" spans="2:14" ht="14.4" customHeight="1" x14ac:dyDescent="0.3">
      <c r="B42" s="46">
        <v>26</v>
      </c>
      <c r="C42" s="47">
        <v>2049</v>
      </c>
      <c r="D42" s="584"/>
      <c r="E42" s="383">
        <v>1.0000479478512796</v>
      </c>
      <c r="F42" s="264">
        <v>0.24997756814162425</v>
      </c>
      <c r="G42" s="265">
        <v>1</v>
      </c>
      <c r="I42" s="13"/>
      <c r="J42" s="13"/>
      <c r="K42" s="13"/>
      <c r="L42" s="13"/>
      <c r="M42" s="13"/>
      <c r="N42" s="13"/>
    </row>
    <row r="43" spans="2:14" ht="14.4" customHeight="1" x14ac:dyDescent="0.3">
      <c r="B43" s="46">
        <v>27</v>
      </c>
      <c r="C43" s="47">
        <v>2050</v>
      </c>
      <c r="D43" s="584"/>
      <c r="E43" s="383">
        <v>1.0000479478512796</v>
      </c>
      <c r="F43" s="264">
        <v>0.24997756814162425</v>
      </c>
      <c r="G43" s="265">
        <v>1</v>
      </c>
      <c r="I43" s="13"/>
      <c r="J43" s="13"/>
      <c r="K43" s="13"/>
      <c r="L43" s="13"/>
      <c r="M43" s="13"/>
      <c r="N43" s="13"/>
    </row>
    <row r="44" spans="2:14" ht="14.4" customHeight="1" x14ac:dyDescent="0.3">
      <c r="B44" s="46">
        <v>28</v>
      </c>
      <c r="C44" s="47">
        <v>2051</v>
      </c>
      <c r="D44" s="584"/>
      <c r="E44" s="383">
        <v>1.0000479478512796</v>
      </c>
      <c r="F44" s="264">
        <v>0.24997756814162425</v>
      </c>
      <c r="G44" s="265">
        <v>1</v>
      </c>
      <c r="I44" s="13"/>
      <c r="J44" s="13"/>
      <c r="K44" s="13"/>
      <c r="L44" s="13"/>
      <c r="M44" s="13"/>
      <c r="N44" s="13"/>
    </row>
    <row r="45" spans="2:14" ht="14.4" customHeight="1" x14ac:dyDescent="0.3">
      <c r="B45" s="46">
        <v>29</v>
      </c>
      <c r="C45" s="47">
        <v>2052</v>
      </c>
      <c r="D45" s="584"/>
      <c r="E45" s="383">
        <v>1.0000479478512796</v>
      </c>
      <c r="F45" s="264">
        <v>0.24997756814162425</v>
      </c>
      <c r="G45" s="265">
        <v>1</v>
      </c>
      <c r="I45" s="13"/>
      <c r="J45" s="13"/>
      <c r="K45" s="13"/>
      <c r="L45" s="13"/>
      <c r="M45" s="13"/>
      <c r="N45" s="13"/>
    </row>
    <row r="46" spans="2:14" ht="14.4" customHeight="1" x14ac:dyDescent="0.3">
      <c r="B46" s="54">
        <v>30</v>
      </c>
      <c r="C46" s="55">
        <v>2053</v>
      </c>
      <c r="D46" s="585"/>
      <c r="E46" s="384">
        <v>1.0000479478512796</v>
      </c>
      <c r="F46" s="266">
        <v>0.24997756814162425</v>
      </c>
      <c r="G46" s="267">
        <v>1</v>
      </c>
      <c r="I46" s="13"/>
      <c r="J46" s="13"/>
      <c r="K46" s="13"/>
      <c r="L46" s="13"/>
      <c r="M46" s="13"/>
      <c r="N46" s="13"/>
    </row>
    <row r="50" spans="2:6" ht="42.6" customHeight="1" x14ac:dyDescent="0.3">
      <c r="B50" s="596" t="s">
        <v>279</v>
      </c>
      <c r="C50" s="598" t="s">
        <v>280</v>
      </c>
      <c r="D50" s="600" t="s">
        <v>455</v>
      </c>
      <c r="E50" s="602" t="s">
        <v>516</v>
      </c>
      <c r="F50" s="603"/>
    </row>
    <row r="51" spans="2:6" x14ac:dyDescent="0.3">
      <c r="B51" s="597"/>
      <c r="C51" s="599"/>
      <c r="D51" s="601"/>
      <c r="E51" s="268" t="s">
        <v>456</v>
      </c>
      <c r="F51" s="269" t="s">
        <v>464</v>
      </c>
    </row>
    <row r="52" spans="2:6" x14ac:dyDescent="0.3">
      <c r="B52" s="270">
        <v>0</v>
      </c>
      <c r="C52" s="271">
        <v>2023</v>
      </c>
      <c r="D52" s="272" t="s">
        <v>459</v>
      </c>
      <c r="E52" s="542">
        <v>0.98174794785127961</v>
      </c>
      <c r="F52" s="273">
        <v>1</v>
      </c>
    </row>
    <row r="53" spans="2:6" x14ac:dyDescent="0.3">
      <c r="B53" s="46">
        <v>1</v>
      </c>
      <c r="C53" s="47">
        <v>2024</v>
      </c>
      <c r="D53" s="591" t="s">
        <v>460</v>
      </c>
      <c r="E53" s="274">
        <v>0.99174794785127962</v>
      </c>
      <c r="F53" s="275">
        <v>1</v>
      </c>
    </row>
    <row r="54" spans="2:6" x14ac:dyDescent="0.3">
      <c r="B54" s="46">
        <v>2</v>
      </c>
      <c r="C54" s="47">
        <v>2025</v>
      </c>
      <c r="D54" s="592"/>
      <c r="E54" s="274">
        <v>1.0000479478512796</v>
      </c>
      <c r="F54" s="275">
        <v>1</v>
      </c>
    </row>
    <row r="55" spans="2:6" x14ac:dyDescent="0.3">
      <c r="B55" s="46">
        <v>3</v>
      </c>
      <c r="C55" s="47">
        <v>2026</v>
      </c>
      <c r="D55" s="586" t="s">
        <v>461</v>
      </c>
      <c r="E55" s="274">
        <v>1.0000479478512796</v>
      </c>
      <c r="F55" s="275">
        <v>1</v>
      </c>
    </row>
    <row r="56" spans="2:6" x14ac:dyDescent="0.3">
      <c r="B56" s="46">
        <v>4</v>
      </c>
      <c r="C56" s="47">
        <v>2027</v>
      </c>
      <c r="D56" s="587"/>
      <c r="E56" s="274">
        <v>1.0000479478512796</v>
      </c>
      <c r="F56" s="275">
        <v>1</v>
      </c>
    </row>
    <row r="57" spans="2:6" x14ac:dyDescent="0.3">
      <c r="B57" s="46">
        <v>5</v>
      </c>
      <c r="C57" s="47">
        <v>2028</v>
      </c>
      <c r="D57" s="588" t="s">
        <v>462</v>
      </c>
      <c r="E57" s="274">
        <v>1.0000479478512796</v>
      </c>
      <c r="F57" s="276">
        <v>1</v>
      </c>
    </row>
    <row r="58" spans="2:6" x14ac:dyDescent="0.3">
      <c r="B58" s="46">
        <v>6</v>
      </c>
      <c r="C58" s="47">
        <v>2029</v>
      </c>
      <c r="D58" s="589"/>
      <c r="E58" s="274">
        <v>1.0000479478512796</v>
      </c>
      <c r="F58" s="276">
        <v>1</v>
      </c>
    </row>
    <row r="59" spans="2:6" x14ac:dyDescent="0.3">
      <c r="B59" s="46">
        <v>7</v>
      </c>
      <c r="C59" s="47">
        <v>2030</v>
      </c>
      <c r="D59" s="589"/>
      <c r="E59" s="274">
        <v>1.0000479478512796</v>
      </c>
      <c r="F59" s="276">
        <v>1</v>
      </c>
    </row>
    <row r="60" spans="2:6" x14ac:dyDescent="0.3">
      <c r="B60" s="46">
        <v>8</v>
      </c>
      <c r="C60" s="47">
        <v>2031</v>
      </c>
      <c r="D60" s="590"/>
      <c r="E60" s="274">
        <v>1.0000479478512796</v>
      </c>
      <c r="F60" s="276">
        <v>1</v>
      </c>
    </row>
    <row r="61" spans="2:6" x14ac:dyDescent="0.3">
      <c r="B61" s="46">
        <v>9</v>
      </c>
      <c r="C61" s="47">
        <v>2032</v>
      </c>
      <c r="D61" s="580" t="s">
        <v>463</v>
      </c>
      <c r="E61" s="274">
        <v>1.0000479478512796</v>
      </c>
      <c r="F61" s="276">
        <v>1</v>
      </c>
    </row>
    <row r="62" spans="2:6" x14ac:dyDescent="0.3">
      <c r="B62" s="46">
        <v>10</v>
      </c>
      <c r="C62" s="47">
        <v>2033</v>
      </c>
      <c r="D62" s="581"/>
      <c r="E62" s="274">
        <v>1.0000479478512796</v>
      </c>
      <c r="F62" s="276">
        <v>1</v>
      </c>
    </row>
    <row r="63" spans="2:6" x14ac:dyDescent="0.3">
      <c r="B63" s="46">
        <v>11</v>
      </c>
      <c r="C63" s="47">
        <v>2034</v>
      </c>
      <c r="D63" s="581"/>
      <c r="E63" s="274">
        <v>1.0000479478512796</v>
      </c>
      <c r="F63" s="276">
        <v>1</v>
      </c>
    </row>
    <row r="64" spans="2:6" x14ac:dyDescent="0.3">
      <c r="B64" s="46">
        <v>12</v>
      </c>
      <c r="C64" s="47">
        <v>2035</v>
      </c>
      <c r="D64" s="581"/>
      <c r="E64" s="274">
        <v>1.0000479478512796</v>
      </c>
      <c r="F64" s="276">
        <v>1</v>
      </c>
    </row>
    <row r="65" spans="2:6" x14ac:dyDescent="0.3">
      <c r="B65" s="46">
        <v>13</v>
      </c>
      <c r="C65" s="47">
        <v>2036</v>
      </c>
      <c r="D65" s="581"/>
      <c r="E65" s="274">
        <v>1.0000479478512796</v>
      </c>
      <c r="F65" s="276">
        <v>1</v>
      </c>
    </row>
    <row r="66" spans="2:6" x14ac:dyDescent="0.3">
      <c r="B66" s="46">
        <v>14</v>
      </c>
      <c r="C66" s="47">
        <v>2037</v>
      </c>
      <c r="D66" s="581"/>
      <c r="E66" s="274">
        <v>1.0000479478512796</v>
      </c>
      <c r="F66" s="276">
        <v>1</v>
      </c>
    </row>
    <row r="67" spans="2:6" x14ac:dyDescent="0.3">
      <c r="B67" s="46">
        <v>15</v>
      </c>
      <c r="C67" s="47">
        <v>2038</v>
      </c>
      <c r="D67" s="581"/>
      <c r="E67" s="274">
        <v>1.0000479478512796</v>
      </c>
      <c r="F67" s="276">
        <v>1</v>
      </c>
    </row>
    <row r="68" spans="2:6" x14ac:dyDescent="0.3">
      <c r="B68" s="46">
        <v>16</v>
      </c>
      <c r="C68" s="47">
        <v>2039</v>
      </c>
      <c r="D68" s="581"/>
      <c r="E68" s="274">
        <v>1.0000479478512796</v>
      </c>
      <c r="F68" s="276">
        <v>1</v>
      </c>
    </row>
    <row r="69" spans="2:6" x14ac:dyDescent="0.3">
      <c r="B69" s="46">
        <v>17</v>
      </c>
      <c r="C69" s="47">
        <v>2040</v>
      </c>
      <c r="D69" s="581"/>
      <c r="E69" s="274">
        <v>1.0000479478512796</v>
      </c>
      <c r="F69" s="276">
        <v>1</v>
      </c>
    </row>
    <row r="70" spans="2:6" x14ac:dyDescent="0.3">
      <c r="B70" s="46">
        <v>18</v>
      </c>
      <c r="C70" s="47">
        <v>2041</v>
      </c>
      <c r="D70" s="581"/>
      <c r="E70" s="274">
        <v>1.0000479478512796</v>
      </c>
      <c r="F70" s="276">
        <v>1</v>
      </c>
    </row>
    <row r="71" spans="2:6" x14ac:dyDescent="0.3">
      <c r="B71" s="46">
        <v>19</v>
      </c>
      <c r="C71" s="47">
        <v>2042</v>
      </c>
      <c r="D71" s="581"/>
      <c r="E71" s="274">
        <v>1.0000479478512796</v>
      </c>
      <c r="F71" s="276">
        <v>1</v>
      </c>
    </row>
    <row r="72" spans="2:6" x14ac:dyDescent="0.3">
      <c r="B72" s="46">
        <v>20</v>
      </c>
      <c r="C72" s="47">
        <v>2043</v>
      </c>
      <c r="D72" s="581"/>
      <c r="E72" s="274">
        <v>1.0000479478512796</v>
      </c>
      <c r="F72" s="276">
        <v>1</v>
      </c>
    </row>
    <row r="73" spans="2:6" x14ac:dyDescent="0.3">
      <c r="B73" s="46">
        <v>21</v>
      </c>
      <c r="C73" s="47">
        <v>2044</v>
      </c>
      <c r="D73" s="581"/>
      <c r="E73" s="274">
        <v>1.0000479478512796</v>
      </c>
      <c r="F73" s="276">
        <v>1</v>
      </c>
    </row>
    <row r="74" spans="2:6" x14ac:dyDescent="0.3">
      <c r="B74" s="46">
        <v>22</v>
      </c>
      <c r="C74" s="47">
        <v>2045</v>
      </c>
      <c r="D74" s="581"/>
      <c r="E74" s="274">
        <v>1.0000479478512796</v>
      </c>
      <c r="F74" s="276">
        <v>1</v>
      </c>
    </row>
    <row r="75" spans="2:6" x14ac:dyDescent="0.3">
      <c r="B75" s="46">
        <v>23</v>
      </c>
      <c r="C75" s="47">
        <v>2046</v>
      </c>
      <c r="D75" s="581"/>
      <c r="E75" s="274">
        <v>1.0000479478512796</v>
      </c>
      <c r="F75" s="276">
        <v>1</v>
      </c>
    </row>
    <row r="76" spans="2:6" x14ac:dyDescent="0.3">
      <c r="B76" s="46">
        <v>24</v>
      </c>
      <c r="C76" s="47">
        <v>2047</v>
      </c>
      <c r="D76" s="581"/>
      <c r="E76" s="274">
        <v>1.0000479478512796</v>
      </c>
      <c r="F76" s="276">
        <v>1</v>
      </c>
    </row>
    <row r="77" spans="2:6" x14ac:dyDescent="0.3">
      <c r="B77" s="46">
        <v>25</v>
      </c>
      <c r="C77" s="47">
        <v>2048</v>
      </c>
      <c r="D77" s="581"/>
      <c r="E77" s="274">
        <v>1.0000479478512796</v>
      </c>
      <c r="F77" s="276">
        <v>1</v>
      </c>
    </row>
    <row r="78" spans="2:6" x14ac:dyDescent="0.3">
      <c r="B78" s="46">
        <v>26</v>
      </c>
      <c r="C78" s="47">
        <v>2049</v>
      </c>
      <c r="D78" s="581"/>
      <c r="E78" s="274">
        <v>1.0000479478512796</v>
      </c>
      <c r="F78" s="276">
        <v>1</v>
      </c>
    </row>
    <row r="79" spans="2:6" x14ac:dyDescent="0.3">
      <c r="B79" s="46">
        <v>27</v>
      </c>
      <c r="C79" s="47">
        <v>2050</v>
      </c>
      <c r="D79" s="581"/>
      <c r="E79" s="274">
        <v>1.0000479478512796</v>
      </c>
      <c r="F79" s="276">
        <v>1</v>
      </c>
    </row>
    <row r="80" spans="2:6" x14ac:dyDescent="0.3">
      <c r="B80" s="46">
        <v>28</v>
      </c>
      <c r="C80" s="47">
        <v>2051</v>
      </c>
      <c r="D80" s="581"/>
      <c r="E80" s="274">
        <v>1.0000479478512796</v>
      </c>
      <c r="F80" s="276">
        <v>1</v>
      </c>
    </row>
    <row r="81" spans="2:6" x14ac:dyDescent="0.3">
      <c r="B81" s="46">
        <v>29</v>
      </c>
      <c r="C81" s="47">
        <v>2052</v>
      </c>
      <c r="D81" s="581"/>
      <c r="E81" s="274">
        <v>1.0000479478512796</v>
      </c>
      <c r="F81" s="276">
        <v>1</v>
      </c>
    </row>
    <row r="82" spans="2:6" x14ac:dyDescent="0.3">
      <c r="B82" s="54">
        <v>30</v>
      </c>
      <c r="C82" s="55">
        <v>2053</v>
      </c>
      <c r="D82" s="582"/>
      <c r="E82" s="418">
        <v>1.0000479478512796</v>
      </c>
      <c r="F82" s="277">
        <v>1</v>
      </c>
    </row>
  </sheetData>
  <mergeCells count="16">
    <mergeCell ref="D19:D20"/>
    <mergeCell ref="B14:B15"/>
    <mergeCell ref="C14:C15"/>
    <mergeCell ref="D14:D15"/>
    <mergeCell ref="E14:G14"/>
    <mergeCell ref="D17:D18"/>
    <mergeCell ref="D21:D24"/>
    <mergeCell ref="B50:B51"/>
    <mergeCell ref="C50:C51"/>
    <mergeCell ref="D50:D51"/>
    <mergeCell ref="E50:F50"/>
    <mergeCell ref="D61:D82"/>
    <mergeCell ref="D25:D46"/>
    <mergeCell ref="D55:D56"/>
    <mergeCell ref="D57:D60"/>
    <mergeCell ref="D53:D54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4B85F-97FB-4D0F-A332-48646F6EE7EE}">
  <sheetPr>
    <tabColor theme="4" tint="-0.499984740745262"/>
  </sheetPr>
  <dimension ref="B1:AJ256"/>
  <sheetViews>
    <sheetView showGridLines="0" zoomScale="80" zoomScaleNormal="80" workbookViewId="0"/>
  </sheetViews>
  <sheetFormatPr defaultColWidth="9" defaultRowHeight="14.4" x14ac:dyDescent="0.3"/>
  <cols>
    <col min="1" max="1" width="3.6640625" customWidth="1"/>
    <col min="2" max="2" width="109.109375" bestFit="1" customWidth="1"/>
    <col min="3" max="3" width="20.5546875" bestFit="1" customWidth="1"/>
    <col min="4" max="14" width="16.109375" bestFit="1" customWidth="1"/>
    <col min="15" max="27" width="16.109375" customWidth="1"/>
    <col min="29" max="29" width="17.88671875" bestFit="1" customWidth="1"/>
  </cols>
  <sheetData>
    <row r="1" spans="2:27" ht="18" x14ac:dyDescent="0.3">
      <c r="B1" s="255"/>
      <c r="C1" s="32"/>
      <c r="D1" s="13"/>
      <c r="E1" s="13"/>
      <c r="F1" s="13"/>
      <c r="G1" s="13"/>
    </row>
    <row r="2" spans="2:27" x14ac:dyDescent="0.3">
      <c r="B2" s="13"/>
      <c r="C2" s="13"/>
      <c r="D2" s="13"/>
      <c r="E2" s="13"/>
      <c r="F2" s="13"/>
      <c r="G2" s="13"/>
    </row>
    <row r="3" spans="2:27" x14ac:dyDescent="0.3">
      <c r="B3" s="13"/>
      <c r="C3" s="13"/>
      <c r="D3" s="13"/>
      <c r="E3" s="13"/>
      <c r="F3" s="13"/>
      <c r="G3" s="13"/>
    </row>
    <row r="4" spans="2:27" x14ac:dyDescent="0.3">
      <c r="B4" s="557"/>
      <c r="C4" s="557"/>
      <c r="D4" s="557"/>
      <c r="E4" s="557"/>
      <c r="F4" s="557"/>
      <c r="G4" s="557"/>
    </row>
    <row r="5" spans="2:27" x14ac:dyDescent="0.3">
      <c r="B5" s="13"/>
      <c r="C5" s="13"/>
      <c r="D5" s="13"/>
      <c r="E5" s="13"/>
      <c r="F5" s="13"/>
      <c r="G5" s="13"/>
    </row>
    <row r="6" spans="2:27" ht="15.6" x14ac:dyDescent="0.3">
      <c r="B6" s="558" t="s">
        <v>286</v>
      </c>
      <c r="C6" s="559"/>
      <c r="D6" s="559"/>
      <c r="E6" s="559"/>
      <c r="F6" s="559"/>
      <c r="G6" s="560"/>
    </row>
    <row r="7" spans="2:27" ht="15.6" x14ac:dyDescent="0.3">
      <c r="B7" s="561" t="s">
        <v>506</v>
      </c>
      <c r="C7" s="562"/>
      <c r="D7" s="562" t="s">
        <v>561</v>
      </c>
      <c r="E7" s="563"/>
      <c r="F7" s="563"/>
      <c r="G7" s="564"/>
    </row>
    <row r="8" spans="2:27" ht="15.6" x14ac:dyDescent="0.3">
      <c r="B8" s="565" t="s">
        <v>564</v>
      </c>
      <c r="C8" s="566"/>
      <c r="D8" s="566"/>
      <c r="E8" s="567"/>
      <c r="F8" s="567"/>
      <c r="G8" s="568"/>
    </row>
    <row r="9" spans="2:27" ht="15.6" x14ac:dyDescent="0.3">
      <c r="B9" s="569"/>
      <c r="C9" s="569"/>
      <c r="D9" s="569"/>
      <c r="E9" s="82"/>
      <c r="F9" s="13"/>
      <c r="G9" s="13"/>
    </row>
    <row r="10" spans="2:27" ht="18" x14ac:dyDescent="0.3">
      <c r="B10" s="570" t="s">
        <v>609</v>
      </c>
      <c r="C10" s="571"/>
      <c r="D10" s="572"/>
      <c r="E10" s="572"/>
      <c r="F10" s="572"/>
      <c r="G10" s="573"/>
    </row>
    <row r="11" spans="2:27" ht="18" x14ac:dyDescent="0.3">
      <c r="B11" s="574" t="s">
        <v>563</v>
      </c>
      <c r="C11" s="29"/>
      <c r="D11" s="31"/>
      <c r="E11" s="31"/>
      <c r="F11" s="31"/>
      <c r="G11" s="575"/>
    </row>
    <row r="12" spans="2:27" ht="18" x14ac:dyDescent="0.3">
      <c r="B12" s="576" t="s">
        <v>565</v>
      </c>
      <c r="C12" s="577"/>
      <c r="D12" s="578"/>
      <c r="E12" s="578"/>
      <c r="F12" s="578"/>
      <c r="G12" s="579"/>
    </row>
    <row r="14" spans="2:27" ht="28.8" x14ac:dyDescent="0.3">
      <c r="B14" s="619" t="s">
        <v>0</v>
      </c>
      <c r="C14" s="620"/>
      <c r="D14" s="1">
        <v>351770</v>
      </c>
      <c r="E14" s="1">
        <v>351770</v>
      </c>
      <c r="F14" s="1">
        <v>351770</v>
      </c>
      <c r="G14" s="1">
        <v>351770</v>
      </c>
      <c r="H14" s="1">
        <v>351770</v>
      </c>
      <c r="I14" s="1">
        <v>351770</v>
      </c>
      <c r="J14" s="1">
        <v>351770</v>
      </c>
      <c r="K14" s="1">
        <v>351770</v>
      </c>
      <c r="L14" s="1">
        <v>351770</v>
      </c>
      <c r="M14" s="1">
        <v>351770</v>
      </c>
      <c r="N14" s="1">
        <v>351770</v>
      </c>
      <c r="O14" s="1">
        <v>351770</v>
      </c>
      <c r="P14" s="1">
        <v>351770</v>
      </c>
      <c r="Q14" s="1">
        <v>351770</v>
      </c>
      <c r="R14" s="1">
        <v>351770</v>
      </c>
      <c r="S14" s="1">
        <v>351770</v>
      </c>
      <c r="T14" s="1">
        <v>351770</v>
      </c>
      <c r="U14" s="1">
        <v>351770</v>
      </c>
      <c r="V14" s="1">
        <v>351770</v>
      </c>
      <c r="W14" s="1">
        <v>351770</v>
      </c>
      <c r="X14" s="1">
        <v>351770</v>
      </c>
      <c r="Y14" s="1">
        <v>351770</v>
      </c>
      <c r="Z14" s="1">
        <v>351770</v>
      </c>
      <c r="AA14" s="1" t="s">
        <v>1</v>
      </c>
    </row>
    <row r="15" spans="2:27" x14ac:dyDescent="0.3">
      <c r="B15" s="617" t="s">
        <v>2</v>
      </c>
      <c r="C15" s="618"/>
      <c r="D15" s="2" t="s">
        <v>499</v>
      </c>
      <c r="E15" s="2" t="s">
        <v>499</v>
      </c>
      <c r="F15" s="2" t="s">
        <v>499</v>
      </c>
      <c r="G15" s="2" t="s">
        <v>499</v>
      </c>
      <c r="H15" s="2" t="s">
        <v>499</v>
      </c>
      <c r="I15" s="2" t="s">
        <v>499</v>
      </c>
      <c r="J15" s="2" t="s">
        <v>499</v>
      </c>
      <c r="K15" s="2" t="s">
        <v>499</v>
      </c>
      <c r="L15" s="2" t="s">
        <v>499</v>
      </c>
      <c r="M15" s="2" t="s">
        <v>499</v>
      </c>
      <c r="N15" s="2" t="s">
        <v>499</v>
      </c>
      <c r="O15" s="2" t="s">
        <v>499</v>
      </c>
      <c r="P15" s="2" t="s">
        <v>499</v>
      </c>
      <c r="Q15" s="2" t="s">
        <v>499</v>
      </c>
      <c r="R15" s="2" t="s">
        <v>499</v>
      </c>
      <c r="S15" s="2" t="s">
        <v>499</v>
      </c>
      <c r="T15" s="2" t="s">
        <v>499</v>
      </c>
      <c r="U15" s="2" t="s">
        <v>499</v>
      </c>
      <c r="V15" s="2" t="s">
        <v>499</v>
      </c>
      <c r="W15" s="2" t="s">
        <v>499</v>
      </c>
      <c r="X15" s="2" t="s">
        <v>499</v>
      </c>
      <c r="Y15" s="2" t="s">
        <v>499</v>
      </c>
      <c r="Z15" s="2" t="s">
        <v>499</v>
      </c>
      <c r="AA15" s="2" t="s">
        <v>500</v>
      </c>
    </row>
    <row r="16" spans="2:27" x14ac:dyDescent="0.3">
      <c r="B16" s="617" t="s">
        <v>3</v>
      </c>
      <c r="C16" s="618"/>
      <c r="D16" s="2" t="s">
        <v>4</v>
      </c>
      <c r="E16" s="2" t="s">
        <v>4</v>
      </c>
      <c r="F16" s="2" t="s">
        <v>4</v>
      </c>
      <c r="G16" s="2" t="s">
        <v>4</v>
      </c>
      <c r="H16" s="2" t="s">
        <v>4</v>
      </c>
      <c r="I16" s="2" t="s">
        <v>4</v>
      </c>
      <c r="J16" s="2" t="s">
        <v>4</v>
      </c>
      <c r="K16" s="2" t="s">
        <v>4</v>
      </c>
      <c r="L16" s="2" t="s">
        <v>4</v>
      </c>
      <c r="M16" s="2" t="s">
        <v>4</v>
      </c>
      <c r="N16" s="2" t="s">
        <v>4</v>
      </c>
      <c r="O16" s="2" t="s">
        <v>4</v>
      </c>
      <c r="P16" s="2" t="s">
        <v>4</v>
      </c>
      <c r="Q16" s="2" t="s">
        <v>4</v>
      </c>
      <c r="R16" s="2" t="s">
        <v>4</v>
      </c>
      <c r="S16" s="2" t="s">
        <v>4</v>
      </c>
      <c r="T16" s="2" t="s">
        <v>4</v>
      </c>
      <c r="U16" s="2" t="s">
        <v>4</v>
      </c>
      <c r="V16" s="2" t="s">
        <v>4</v>
      </c>
      <c r="W16" s="2" t="s">
        <v>4</v>
      </c>
      <c r="X16" s="2" t="s">
        <v>4</v>
      </c>
      <c r="Y16" s="2" t="s">
        <v>4</v>
      </c>
      <c r="Z16" s="2" t="s">
        <v>4</v>
      </c>
      <c r="AA16" s="2" t="s">
        <v>500</v>
      </c>
    </row>
    <row r="17" spans="2:27" x14ac:dyDescent="0.3">
      <c r="B17" s="617" t="s">
        <v>5</v>
      </c>
      <c r="C17" s="618"/>
      <c r="D17" s="2">
        <v>2021</v>
      </c>
      <c r="E17" s="2">
        <v>2020</v>
      </c>
      <c r="F17" s="2">
        <v>2019</v>
      </c>
      <c r="G17" s="2">
        <v>2018</v>
      </c>
      <c r="H17" s="2">
        <v>2017</v>
      </c>
      <c r="I17" s="2">
        <v>2016</v>
      </c>
      <c r="J17" s="2">
        <v>2015</v>
      </c>
      <c r="K17" s="2">
        <v>2014</v>
      </c>
      <c r="L17" s="2">
        <v>2013</v>
      </c>
      <c r="M17" s="2">
        <v>2012</v>
      </c>
      <c r="N17" s="2">
        <v>2011</v>
      </c>
      <c r="O17" s="2">
        <v>2010</v>
      </c>
      <c r="P17" s="2">
        <v>2009</v>
      </c>
      <c r="Q17" s="2">
        <v>2008</v>
      </c>
      <c r="R17" s="2">
        <v>2007</v>
      </c>
      <c r="S17" s="2">
        <v>2006</v>
      </c>
      <c r="T17" s="2">
        <v>2005</v>
      </c>
      <c r="U17" s="2">
        <v>2004</v>
      </c>
      <c r="V17" s="2">
        <v>2003</v>
      </c>
      <c r="W17" s="2">
        <v>2001</v>
      </c>
      <c r="X17" s="2">
        <v>2000</v>
      </c>
      <c r="Y17" s="2">
        <v>1998</v>
      </c>
      <c r="Z17" s="2">
        <v>1997</v>
      </c>
      <c r="AA17" s="2" t="s">
        <v>500</v>
      </c>
    </row>
    <row r="18" spans="2:27" x14ac:dyDescent="0.3">
      <c r="B18" s="617" t="s">
        <v>6</v>
      </c>
      <c r="C18" s="618"/>
      <c r="D18" s="2">
        <v>35177011</v>
      </c>
      <c r="E18" s="2">
        <v>35177011</v>
      </c>
      <c r="F18" s="2">
        <v>35177011</v>
      </c>
      <c r="G18" s="2">
        <v>35177011</v>
      </c>
      <c r="H18" s="2">
        <v>35177011</v>
      </c>
      <c r="I18" s="2">
        <v>35177011</v>
      </c>
      <c r="J18" s="2">
        <v>35177011</v>
      </c>
      <c r="K18" s="2">
        <v>35177011</v>
      </c>
      <c r="L18" s="2">
        <v>35177011</v>
      </c>
      <c r="M18" s="2">
        <v>35177011</v>
      </c>
      <c r="N18" s="2">
        <v>35177011</v>
      </c>
      <c r="O18" s="2">
        <v>35177011</v>
      </c>
      <c r="P18" s="2">
        <v>35177011</v>
      </c>
      <c r="Q18" s="2">
        <v>35177011</v>
      </c>
      <c r="R18" s="2">
        <v>35177011</v>
      </c>
      <c r="S18" s="2">
        <v>35177011</v>
      </c>
      <c r="T18" s="2">
        <v>35177011</v>
      </c>
      <c r="U18" s="2">
        <v>35177011</v>
      </c>
      <c r="V18" s="2">
        <v>35177011</v>
      </c>
      <c r="W18" s="2">
        <v>35177011</v>
      </c>
      <c r="X18" s="2">
        <v>35177011</v>
      </c>
      <c r="Y18" s="2">
        <v>35177011</v>
      </c>
      <c r="Z18" s="2">
        <v>35177011</v>
      </c>
      <c r="AA18" s="2" t="s">
        <v>500</v>
      </c>
    </row>
    <row r="19" spans="2:27" ht="28.8" x14ac:dyDescent="0.3">
      <c r="B19" s="617" t="s">
        <v>7</v>
      </c>
      <c r="C19" s="618"/>
      <c r="D19" s="2" t="s">
        <v>501</v>
      </c>
      <c r="E19" s="2" t="s">
        <v>501</v>
      </c>
      <c r="F19" s="2" t="s">
        <v>501</v>
      </c>
      <c r="G19" s="2" t="s">
        <v>501</v>
      </c>
      <c r="H19" s="2" t="s">
        <v>501</v>
      </c>
      <c r="I19" s="2" t="s">
        <v>501</v>
      </c>
      <c r="J19" s="2" t="s">
        <v>501</v>
      </c>
      <c r="K19" s="2" t="s">
        <v>501</v>
      </c>
      <c r="L19" s="2" t="s">
        <v>501</v>
      </c>
      <c r="M19" s="2" t="s">
        <v>501</v>
      </c>
      <c r="N19" s="2" t="s">
        <v>501</v>
      </c>
      <c r="O19" s="2" t="s">
        <v>501</v>
      </c>
      <c r="P19" s="2" t="s">
        <v>501</v>
      </c>
      <c r="Q19" s="2" t="s">
        <v>501</v>
      </c>
      <c r="R19" s="2" t="s">
        <v>501</v>
      </c>
      <c r="S19" s="2" t="s">
        <v>501</v>
      </c>
      <c r="T19" s="2" t="s">
        <v>501</v>
      </c>
      <c r="U19" s="2" t="s">
        <v>501</v>
      </c>
      <c r="V19" s="2" t="s">
        <v>501</v>
      </c>
      <c r="W19" s="2" t="s">
        <v>501</v>
      </c>
      <c r="X19" s="2" t="s">
        <v>501</v>
      </c>
      <c r="Y19" s="2" t="s">
        <v>501</v>
      </c>
      <c r="Z19" s="2" t="s">
        <v>501</v>
      </c>
      <c r="AA19" s="2" t="s">
        <v>500</v>
      </c>
    </row>
    <row r="20" spans="2:27" x14ac:dyDescent="0.3">
      <c r="B20" s="617" t="s">
        <v>8</v>
      </c>
      <c r="C20" s="618"/>
      <c r="D20" s="2" t="s">
        <v>502</v>
      </c>
      <c r="E20" s="2" t="s">
        <v>502</v>
      </c>
      <c r="F20" s="2" t="s">
        <v>502</v>
      </c>
      <c r="G20" s="2" t="s">
        <v>502</v>
      </c>
      <c r="H20" s="2" t="s">
        <v>502</v>
      </c>
      <c r="I20" s="2" t="s">
        <v>502</v>
      </c>
      <c r="J20" s="2" t="s">
        <v>502</v>
      </c>
      <c r="K20" s="2" t="s">
        <v>502</v>
      </c>
      <c r="L20" s="2" t="s">
        <v>502</v>
      </c>
      <c r="M20" s="2" t="s">
        <v>502</v>
      </c>
      <c r="N20" s="2" t="s">
        <v>502</v>
      </c>
      <c r="O20" s="2" t="s">
        <v>502</v>
      </c>
      <c r="P20" s="2" t="s">
        <v>502</v>
      </c>
      <c r="Q20" s="2" t="s">
        <v>502</v>
      </c>
      <c r="R20" s="2" t="s">
        <v>502</v>
      </c>
      <c r="S20" s="2" t="s">
        <v>502</v>
      </c>
      <c r="T20" s="2" t="s">
        <v>502</v>
      </c>
      <c r="U20" s="2" t="s">
        <v>502</v>
      </c>
      <c r="V20" s="2" t="s">
        <v>502</v>
      </c>
      <c r="W20" s="2" t="s">
        <v>502</v>
      </c>
      <c r="X20" s="2" t="s">
        <v>502</v>
      </c>
      <c r="Y20" s="2" t="s">
        <v>502</v>
      </c>
      <c r="Z20" s="2" t="s">
        <v>502</v>
      </c>
      <c r="AA20" s="2" t="s">
        <v>500</v>
      </c>
    </row>
    <row r="21" spans="2:27" x14ac:dyDescent="0.3">
      <c r="B21" s="617" t="s">
        <v>9</v>
      </c>
      <c r="C21" s="618"/>
      <c r="D21" s="2" t="s">
        <v>252</v>
      </c>
      <c r="E21" s="2" t="s">
        <v>252</v>
      </c>
      <c r="F21" s="2" t="s">
        <v>252</v>
      </c>
      <c r="G21" s="2" t="s">
        <v>252</v>
      </c>
      <c r="H21" s="2" t="s">
        <v>252</v>
      </c>
      <c r="I21" s="2" t="s">
        <v>252</v>
      </c>
      <c r="J21" s="2" t="s">
        <v>252</v>
      </c>
      <c r="K21" s="2" t="s">
        <v>252</v>
      </c>
      <c r="L21" s="2" t="s">
        <v>252</v>
      </c>
      <c r="M21" s="2" t="s">
        <v>252</v>
      </c>
      <c r="N21" s="2" t="s">
        <v>252</v>
      </c>
      <c r="O21" s="2" t="s">
        <v>252</v>
      </c>
      <c r="P21" s="2" t="s">
        <v>252</v>
      </c>
      <c r="Q21" s="2" t="s">
        <v>252</v>
      </c>
      <c r="R21" s="2" t="s">
        <v>252</v>
      </c>
      <c r="S21" s="2" t="s">
        <v>252</v>
      </c>
      <c r="T21" s="2" t="s">
        <v>252</v>
      </c>
      <c r="U21" s="2" t="s">
        <v>252</v>
      </c>
      <c r="V21" s="2" t="s">
        <v>252</v>
      </c>
      <c r="W21" s="2" t="s">
        <v>252</v>
      </c>
      <c r="X21" s="2" t="s">
        <v>252</v>
      </c>
      <c r="Y21" s="2" t="s">
        <v>252</v>
      </c>
      <c r="Z21" s="2" t="s">
        <v>252</v>
      </c>
      <c r="AA21" s="2" t="s">
        <v>500</v>
      </c>
    </row>
    <row r="22" spans="2:27" x14ac:dyDescent="0.3">
      <c r="B22" s="617" t="s">
        <v>10</v>
      </c>
      <c r="C22" s="618"/>
      <c r="D22" s="2" t="s">
        <v>11</v>
      </c>
      <c r="E22" s="2" t="s">
        <v>11</v>
      </c>
      <c r="F22" s="2" t="s">
        <v>11</v>
      </c>
      <c r="G22" s="2" t="s">
        <v>11</v>
      </c>
      <c r="H22" s="2" t="s">
        <v>11</v>
      </c>
      <c r="I22" s="2" t="s">
        <v>11</v>
      </c>
      <c r="J22" s="2" t="s">
        <v>11</v>
      </c>
      <c r="K22" s="2" t="s">
        <v>11</v>
      </c>
      <c r="L22" s="2" t="s">
        <v>11</v>
      </c>
      <c r="M22" s="2" t="s">
        <v>11</v>
      </c>
      <c r="N22" s="2" t="s">
        <v>11</v>
      </c>
      <c r="O22" s="2" t="s">
        <v>11</v>
      </c>
      <c r="P22" s="2" t="s">
        <v>11</v>
      </c>
      <c r="Q22" s="2" t="s">
        <v>11</v>
      </c>
      <c r="R22" s="2" t="s">
        <v>11</v>
      </c>
      <c r="S22" s="2" t="s">
        <v>11</v>
      </c>
      <c r="T22" s="2" t="s">
        <v>11</v>
      </c>
      <c r="U22" s="2" t="s">
        <v>11</v>
      </c>
      <c r="V22" s="2" t="s">
        <v>11</v>
      </c>
      <c r="W22" s="2" t="s">
        <v>11</v>
      </c>
      <c r="X22" s="2" t="s">
        <v>11</v>
      </c>
      <c r="Y22" s="2" t="s">
        <v>11</v>
      </c>
      <c r="Z22" s="2" t="s">
        <v>11</v>
      </c>
      <c r="AA22" s="2" t="s">
        <v>500</v>
      </c>
    </row>
    <row r="23" spans="2:27" ht="28.8" x14ac:dyDescent="0.3">
      <c r="B23" s="617" t="s">
        <v>12</v>
      </c>
      <c r="C23" s="618"/>
      <c r="D23" s="2" t="s">
        <v>253</v>
      </c>
      <c r="E23" s="2" t="s">
        <v>253</v>
      </c>
      <c r="F23" s="2" t="s">
        <v>253</v>
      </c>
      <c r="G23" s="2" t="s">
        <v>253</v>
      </c>
      <c r="H23" s="2" t="s">
        <v>253</v>
      </c>
      <c r="I23" s="2" t="s">
        <v>253</v>
      </c>
      <c r="J23" s="2" t="s">
        <v>253</v>
      </c>
      <c r="K23" s="2" t="s">
        <v>253</v>
      </c>
      <c r="L23" s="2" t="s">
        <v>253</v>
      </c>
      <c r="M23" s="2" t="s">
        <v>253</v>
      </c>
      <c r="N23" s="2" t="s">
        <v>253</v>
      </c>
      <c r="O23" s="2" t="s">
        <v>253</v>
      </c>
      <c r="P23" s="2" t="s">
        <v>253</v>
      </c>
      <c r="Q23" s="2" t="s">
        <v>253</v>
      </c>
      <c r="R23" s="2" t="s">
        <v>253</v>
      </c>
      <c r="S23" s="2" t="s">
        <v>253</v>
      </c>
      <c r="T23" s="2" t="s">
        <v>253</v>
      </c>
      <c r="U23" s="2" t="s">
        <v>253</v>
      </c>
      <c r="V23" s="2" t="s">
        <v>253</v>
      </c>
      <c r="W23" s="2" t="s">
        <v>253</v>
      </c>
      <c r="X23" s="2" t="s">
        <v>253</v>
      </c>
      <c r="Y23" s="2" t="s">
        <v>503</v>
      </c>
      <c r="Z23" s="2" t="s">
        <v>503</v>
      </c>
      <c r="AA23" s="2" t="s">
        <v>500</v>
      </c>
    </row>
    <row r="24" spans="2:27" x14ac:dyDescent="0.3">
      <c r="B24" s="3" t="s">
        <v>13</v>
      </c>
      <c r="C24" s="3" t="s">
        <v>14</v>
      </c>
      <c r="D24" s="4">
        <v>2021</v>
      </c>
      <c r="E24" s="4">
        <v>2020</v>
      </c>
      <c r="F24" s="4">
        <v>2019</v>
      </c>
      <c r="G24" s="4">
        <v>2018</v>
      </c>
      <c r="H24" s="4">
        <v>2017</v>
      </c>
      <c r="I24" s="4">
        <v>2016</v>
      </c>
      <c r="J24" s="4">
        <v>2015</v>
      </c>
      <c r="K24" s="4">
        <v>2014</v>
      </c>
      <c r="L24" s="4">
        <v>2013</v>
      </c>
      <c r="M24" s="4">
        <v>2012</v>
      </c>
      <c r="N24" s="4">
        <v>2011</v>
      </c>
      <c r="O24" s="4">
        <v>2010</v>
      </c>
      <c r="P24" s="4">
        <v>2009</v>
      </c>
      <c r="Q24" s="4">
        <v>2008</v>
      </c>
      <c r="R24" s="4">
        <v>2007</v>
      </c>
      <c r="S24" s="4">
        <v>2006</v>
      </c>
      <c r="T24" s="4">
        <v>2005</v>
      </c>
      <c r="U24" s="4">
        <v>2004</v>
      </c>
      <c r="V24" s="4">
        <v>2003</v>
      </c>
      <c r="W24" s="4">
        <v>2001</v>
      </c>
      <c r="X24" s="4">
        <v>2000</v>
      </c>
      <c r="Y24" s="4">
        <v>1998</v>
      </c>
      <c r="Z24" s="4">
        <v>1997</v>
      </c>
      <c r="AA24" s="4"/>
    </row>
    <row r="25" spans="2:27" x14ac:dyDescent="0.3">
      <c r="B25" s="5" t="s">
        <v>15</v>
      </c>
      <c r="C25" s="5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2:27" x14ac:dyDescent="0.3">
      <c r="B26" s="7" t="s">
        <v>16</v>
      </c>
      <c r="C26" s="8" t="s">
        <v>566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>
        <v>1</v>
      </c>
      <c r="T26" s="9">
        <v>1</v>
      </c>
      <c r="U26" s="9">
        <v>1</v>
      </c>
      <c r="V26" s="9">
        <v>1</v>
      </c>
      <c r="W26" s="9">
        <v>1</v>
      </c>
      <c r="X26" s="9">
        <v>1</v>
      </c>
      <c r="Y26" s="9">
        <v>0</v>
      </c>
      <c r="Z26" s="9">
        <v>0</v>
      </c>
      <c r="AA26" s="9">
        <v>21</v>
      </c>
    </row>
    <row r="27" spans="2:27" x14ac:dyDescent="0.3">
      <c r="B27" s="7" t="s">
        <v>17</v>
      </c>
      <c r="C27" s="8" t="s">
        <v>566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</row>
    <row r="28" spans="2:27" x14ac:dyDescent="0.3">
      <c r="B28" s="7" t="s">
        <v>18</v>
      </c>
      <c r="C28" s="8" t="s">
        <v>566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1</v>
      </c>
      <c r="Z28" s="9">
        <v>1</v>
      </c>
      <c r="AA28" s="9">
        <v>2</v>
      </c>
    </row>
    <row r="29" spans="2:27" x14ac:dyDescent="0.3">
      <c r="B29" s="7" t="s">
        <v>19</v>
      </c>
      <c r="C29" s="8" t="s">
        <v>567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  <c r="J29" s="9">
        <v>1</v>
      </c>
      <c r="K29" s="9">
        <v>1</v>
      </c>
      <c r="L29" s="9">
        <v>1</v>
      </c>
      <c r="M29" s="9">
        <v>1</v>
      </c>
      <c r="N29" s="9">
        <v>1</v>
      </c>
      <c r="O29" s="9">
        <v>1</v>
      </c>
      <c r="P29" s="9">
        <v>1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13</v>
      </c>
    </row>
    <row r="30" spans="2:27" x14ac:dyDescent="0.3">
      <c r="B30" s="7" t="s">
        <v>20</v>
      </c>
      <c r="C30" s="8" t="s">
        <v>567</v>
      </c>
      <c r="D30" s="9">
        <v>1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9">
        <v>1</v>
      </c>
      <c r="L30" s="9">
        <v>1</v>
      </c>
      <c r="M30" s="9">
        <v>1</v>
      </c>
      <c r="N30" s="9">
        <v>1</v>
      </c>
      <c r="O30" s="9">
        <v>1</v>
      </c>
      <c r="P30" s="9">
        <v>1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13</v>
      </c>
    </row>
    <row r="31" spans="2:27" x14ac:dyDescent="0.3">
      <c r="B31" s="7" t="s">
        <v>21</v>
      </c>
      <c r="C31" s="8" t="s">
        <v>568</v>
      </c>
      <c r="D31" s="9">
        <v>1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  <c r="J31" s="9">
        <v>1</v>
      </c>
      <c r="K31" s="9">
        <v>1</v>
      </c>
      <c r="L31" s="9">
        <v>1</v>
      </c>
      <c r="M31" s="9">
        <v>1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9">
        <v>1</v>
      </c>
      <c r="V31" s="9">
        <v>1</v>
      </c>
      <c r="W31" s="9">
        <v>1</v>
      </c>
      <c r="X31" s="9">
        <v>1</v>
      </c>
      <c r="Y31" s="9">
        <v>1</v>
      </c>
      <c r="Z31" s="9">
        <v>1</v>
      </c>
      <c r="AA31" s="9">
        <v>23</v>
      </c>
    </row>
    <row r="32" spans="2:27" x14ac:dyDescent="0.3">
      <c r="B32" s="7" t="s">
        <v>22</v>
      </c>
      <c r="C32" s="8" t="s">
        <v>568</v>
      </c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>
        <v>1</v>
      </c>
      <c r="N32" s="9">
        <v>1</v>
      </c>
      <c r="O32" s="9">
        <v>1</v>
      </c>
      <c r="P32" s="9">
        <v>1</v>
      </c>
      <c r="Q32" s="9">
        <v>1</v>
      </c>
      <c r="R32" s="9">
        <v>1</v>
      </c>
      <c r="S32" s="9">
        <v>1</v>
      </c>
      <c r="T32" s="9">
        <v>1</v>
      </c>
      <c r="U32" s="9">
        <v>1</v>
      </c>
      <c r="V32" s="9">
        <v>1</v>
      </c>
      <c r="W32" s="9">
        <v>1</v>
      </c>
      <c r="X32" s="9">
        <v>1</v>
      </c>
      <c r="Y32" s="9">
        <v>1</v>
      </c>
      <c r="Z32" s="9">
        <v>1</v>
      </c>
      <c r="AA32" s="9">
        <v>23</v>
      </c>
    </row>
    <row r="33" spans="2:27" x14ac:dyDescent="0.3">
      <c r="B33" s="7" t="s">
        <v>23</v>
      </c>
      <c r="C33" s="8" t="s">
        <v>566</v>
      </c>
      <c r="D33" s="9">
        <v>1</v>
      </c>
      <c r="E33" s="9">
        <v>1</v>
      </c>
      <c r="F33" s="9">
        <v>1</v>
      </c>
      <c r="G33" s="9">
        <v>1</v>
      </c>
      <c r="H33" s="9">
        <v>1</v>
      </c>
      <c r="I33" s="9">
        <v>1</v>
      </c>
      <c r="J33" s="9">
        <v>1</v>
      </c>
      <c r="K33" s="9">
        <v>1</v>
      </c>
      <c r="L33" s="9">
        <v>1</v>
      </c>
      <c r="M33" s="9">
        <v>1</v>
      </c>
      <c r="N33" s="9">
        <v>1</v>
      </c>
      <c r="O33" s="9">
        <v>1</v>
      </c>
      <c r="P33" s="9">
        <v>1</v>
      </c>
      <c r="Q33" s="9">
        <v>1</v>
      </c>
      <c r="R33" s="9">
        <v>1</v>
      </c>
      <c r="S33" s="9">
        <v>1</v>
      </c>
      <c r="T33" s="9">
        <v>1</v>
      </c>
      <c r="U33" s="9">
        <v>1</v>
      </c>
      <c r="V33" s="9">
        <v>1</v>
      </c>
      <c r="W33" s="9">
        <v>1</v>
      </c>
      <c r="X33" s="9">
        <v>1</v>
      </c>
      <c r="Y33" s="9">
        <v>0</v>
      </c>
      <c r="Z33" s="9">
        <v>0</v>
      </c>
      <c r="AA33" s="9">
        <v>21</v>
      </c>
    </row>
    <row r="34" spans="2:27" x14ac:dyDescent="0.3">
      <c r="B34" s="7" t="s">
        <v>24</v>
      </c>
      <c r="C34" s="8" t="s">
        <v>566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</row>
    <row r="35" spans="2:27" x14ac:dyDescent="0.3">
      <c r="B35" s="7" t="s">
        <v>25</v>
      </c>
      <c r="C35" s="8" t="s">
        <v>566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1</v>
      </c>
      <c r="Z35" s="9">
        <v>1</v>
      </c>
      <c r="AA35" s="9">
        <v>2</v>
      </c>
    </row>
    <row r="36" spans="2:27" x14ac:dyDescent="0.3">
      <c r="B36" s="7" t="s">
        <v>26</v>
      </c>
      <c r="C36" s="8" t="s">
        <v>569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</row>
    <row r="37" spans="2:27" x14ac:dyDescent="0.3">
      <c r="B37" s="7" t="s">
        <v>27</v>
      </c>
      <c r="C37" s="8" t="s">
        <v>569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</row>
    <row r="38" spans="2:27" x14ac:dyDescent="0.3">
      <c r="B38" s="7" t="s">
        <v>28</v>
      </c>
      <c r="C38" s="8" t="s">
        <v>570</v>
      </c>
      <c r="D38" s="413" t="s">
        <v>504</v>
      </c>
      <c r="E38" s="413" t="s">
        <v>504</v>
      </c>
      <c r="F38" s="413" t="s">
        <v>504</v>
      </c>
      <c r="G38" s="413" t="s">
        <v>504</v>
      </c>
      <c r="H38" s="413" t="s">
        <v>504</v>
      </c>
      <c r="I38" s="413" t="s">
        <v>504</v>
      </c>
      <c r="J38" s="413" t="s">
        <v>504</v>
      </c>
      <c r="K38" s="413" t="s">
        <v>504</v>
      </c>
      <c r="L38" s="413" t="s">
        <v>504</v>
      </c>
      <c r="M38" s="413" t="s">
        <v>504</v>
      </c>
      <c r="N38" s="413" t="s">
        <v>504</v>
      </c>
      <c r="O38" s="413" t="s">
        <v>29</v>
      </c>
      <c r="P38" s="413" t="s">
        <v>29</v>
      </c>
      <c r="Q38" s="413" t="s">
        <v>504</v>
      </c>
      <c r="R38" s="413" t="s">
        <v>504</v>
      </c>
      <c r="S38" s="413" t="s">
        <v>29</v>
      </c>
      <c r="T38" s="413" t="s">
        <v>29</v>
      </c>
      <c r="U38" s="413" t="s">
        <v>29</v>
      </c>
      <c r="V38" s="413" t="s">
        <v>29</v>
      </c>
      <c r="W38" s="413" t="s">
        <v>29</v>
      </c>
      <c r="X38" s="413" t="s">
        <v>29</v>
      </c>
      <c r="Y38" s="413" t="s">
        <v>29</v>
      </c>
      <c r="Z38" s="413" t="s">
        <v>29</v>
      </c>
      <c r="AA38" s="413">
        <v>0</v>
      </c>
    </row>
    <row r="39" spans="2:27" x14ac:dyDescent="0.3">
      <c r="B39" s="7" t="s">
        <v>30</v>
      </c>
      <c r="C39" s="8" t="s">
        <v>570</v>
      </c>
      <c r="D39" s="413" t="s">
        <v>504</v>
      </c>
      <c r="E39" s="413" t="s">
        <v>504</v>
      </c>
      <c r="F39" s="413" t="s">
        <v>504</v>
      </c>
      <c r="G39" s="413" t="s">
        <v>504</v>
      </c>
      <c r="H39" s="413" t="s">
        <v>504</v>
      </c>
      <c r="I39" s="413" t="s">
        <v>504</v>
      </c>
      <c r="J39" s="413" t="s">
        <v>504</v>
      </c>
      <c r="K39" s="413" t="s">
        <v>504</v>
      </c>
      <c r="L39" s="413" t="s">
        <v>504</v>
      </c>
      <c r="M39" s="413" t="s">
        <v>504</v>
      </c>
      <c r="N39" s="413" t="s">
        <v>504</v>
      </c>
      <c r="O39" s="413" t="s">
        <v>29</v>
      </c>
      <c r="P39" s="413" t="s">
        <v>29</v>
      </c>
      <c r="Q39" s="413" t="s">
        <v>504</v>
      </c>
      <c r="R39" s="413" t="s">
        <v>504</v>
      </c>
      <c r="S39" s="413" t="s">
        <v>29</v>
      </c>
      <c r="T39" s="413" t="s">
        <v>29</v>
      </c>
      <c r="U39" s="413" t="s">
        <v>29</v>
      </c>
      <c r="V39" s="413" t="s">
        <v>29</v>
      </c>
      <c r="W39" s="413" t="s">
        <v>29</v>
      </c>
      <c r="X39" s="413" t="s">
        <v>29</v>
      </c>
      <c r="Y39" s="413" t="s">
        <v>29</v>
      </c>
      <c r="Z39" s="413" t="s">
        <v>29</v>
      </c>
      <c r="AA39" s="413">
        <v>0</v>
      </c>
    </row>
    <row r="40" spans="2:27" x14ac:dyDescent="0.3">
      <c r="B40" s="7" t="s">
        <v>31</v>
      </c>
      <c r="C40" s="8" t="s">
        <v>566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</row>
    <row r="41" spans="2:27" x14ac:dyDescent="0.3">
      <c r="B41" s="5" t="s">
        <v>32</v>
      </c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2:27" x14ac:dyDescent="0.3">
      <c r="B42" s="7" t="s">
        <v>33</v>
      </c>
      <c r="C42" s="8" t="s">
        <v>34</v>
      </c>
      <c r="D42" s="9">
        <v>21394</v>
      </c>
      <c r="E42" s="9">
        <v>21308</v>
      </c>
      <c r="F42" s="9">
        <v>21220</v>
      </c>
      <c r="G42" s="9">
        <v>21129</v>
      </c>
      <c r="H42" s="9">
        <v>21081</v>
      </c>
      <c r="I42" s="9">
        <v>20997</v>
      </c>
      <c r="J42" s="9">
        <v>20911</v>
      </c>
      <c r="K42" s="9">
        <v>20823</v>
      </c>
      <c r="L42" s="9">
        <v>20733</v>
      </c>
      <c r="M42" s="9">
        <v>20001</v>
      </c>
      <c r="N42" s="9">
        <v>19931</v>
      </c>
      <c r="O42" s="9">
        <v>19858</v>
      </c>
      <c r="P42" s="9">
        <v>19168</v>
      </c>
      <c r="Q42" s="9">
        <v>19160</v>
      </c>
      <c r="R42" s="9">
        <v>18611</v>
      </c>
      <c r="S42" s="9">
        <v>20804</v>
      </c>
      <c r="T42" s="9">
        <v>20516</v>
      </c>
      <c r="U42" s="9">
        <v>20226</v>
      </c>
      <c r="V42" s="9">
        <v>19703</v>
      </c>
      <c r="W42" s="9">
        <v>19244</v>
      </c>
      <c r="X42" s="9">
        <v>18916</v>
      </c>
      <c r="Y42" s="9">
        <v>18872</v>
      </c>
      <c r="Z42" s="9">
        <v>18571</v>
      </c>
      <c r="AA42" s="9">
        <v>0</v>
      </c>
    </row>
    <row r="43" spans="2:27" x14ac:dyDescent="0.3">
      <c r="B43" s="7" t="s">
        <v>35</v>
      </c>
      <c r="C43" s="8" t="s">
        <v>34</v>
      </c>
      <c r="D43" s="9">
        <v>20710</v>
      </c>
      <c r="E43" s="9">
        <v>20627</v>
      </c>
      <c r="F43" s="9">
        <v>20541</v>
      </c>
      <c r="G43" s="9">
        <v>20453</v>
      </c>
      <c r="H43" s="9">
        <v>20407</v>
      </c>
      <c r="I43" s="9">
        <v>20326</v>
      </c>
      <c r="J43" s="9">
        <v>20242</v>
      </c>
      <c r="K43" s="9">
        <v>20157</v>
      </c>
      <c r="L43" s="9">
        <v>20070</v>
      </c>
      <c r="M43" s="9">
        <v>19361</v>
      </c>
      <c r="N43" s="9">
        <v>19294</v>
      </c>
      <c r="O43" s="9">
        <v>19223</v>
      </c>
      <c r="P43" s="9">
        <v>18472</v>
      </c>
      <c r="Q43" s="9">
        <v>18464</v>
      </c>
      <c r="R43" s="9">
        <v>17935</v>
      </c>
      <c r="S43" s="9">
        <v>19751</v>
      </c>
      <c r="T43" s="9">
        <v>19478</v>
      </c>
      <c r="U43" s="9">
        <v>19203</v>
      </c>
      <c r="V43" s="9">
        <v>18706</v>
      </c>
      <c r="W43" s="9">
        <v>18270</v>
      </c>
      <c r="X43" s="9">
        <v>17959</v>
      </c>
      <c r="Y43" s="9">
        <v>18021</v>
      </c>
      <c r="Z43" s="9">
        <v>17734</v>
      </c>
      <c r="AA43" s="9">
        <v>0</v>
      </c>
    </row>
    <row r="44" spans="2:27" x14ac:dyDescent="0.3">
      <c r="B44" s="5" t="s">
        <v>36</v>
      </c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2:27" x14ac:dyDescent="0.3">
      <c r="B45" s="7" t="s">
        <v>37</v>
      </c>
      <c r="C45" s="8" t="s">
        <v>34</v>
      </c>
      <c r="D45" s="9">
        <v>20332</v>
      </c>
      <c r="E45" s="9">
        <v>20329</v>
      </c>
      <c r="F45" s="9">
        <v>21220</v>
      </c>
      <c r="G45" s="9">
        <v>21129</v>
      </c>
      <c r="H45" s="9">
        <v>21081</v>
      </c>
      <c r="I45" s="9">
        <v>20326</v>
      </c>
      <c r="J45" s="9">
        <v>20242</v>
      </c>
      <c r="K45" s="9">
        <v>20157</v>
      </c>
      <c r="L45" s="9">
        <v>20070</v>
      </c>
      <c r="M45" s="9">
        <v>19361</v>
      </c>
      <c r="N45" s="9">
        <v>19223</v>
      </c>
      <c r="O45" s="9">
        <v>19858</v>
      </c>
      <c r="P45" s="9">
        <v>19168</v>
      </c>
      <c r="Q45" s="9">
        <v>26100</v>
      </c>
      <c r="R45" s="9">
        <v>26100</v>
      </c>
      <c r="S45" s="9">
        <v>25800</v>
      </c>
      <c r="T45" s="9">
        <v>21100</v>
      </c>
      <c r="U45" s="9">
        <v>21100</v>
      </c>
      <c r="V45" s="9">
        <v>19500</v>
      </c>
      <c r="W45" s="9">
        <v>18023</v>
      </c>
      <c r="X45" s="9">
        <v>20000</v>
      </c>
      <c r="Y45" s="9">
        <v>18110</v>
      </c>
      <c r="Z45" s="9">
        <v>16000</v>
      </c>
      <c r="AA45" s="9">
        <v>474329</v>
      </c>
    </row>
    <row r="46" spans="2:27" x14ac:dyDescent="0.3">
      <c r="B46" s="7" t="s">
        <v>38</v>
      </c>
      <c r="C46" s="8" t="s">
        <v>34</v>
      </c>
      <c r="D46" s="9">
        <v>20329</v>
      </c>
      <c r="E46" s="9">
        <v>21220</v>
      </c>
      <c r="F46" s="9">
        <v>21129</v>
      </c>
      <c r="G46" s="9">
        <v>21081</v>
      </c>
      <c r="H46" s="9">
        <v>20326</v>
      </c>
      <c r="I46" s="9">
        <v>20242</v>
      </c>
      <c r="J46" s="9">
        <v>20157</v>
      </c>
      <c r="K46" s="9">
        <v>20070</v>
      </c>
      <c r="L46" s="9">
        <v>19361</v>
      </c>
      <c r="M46" s="9">
        <v>19223</v>
      </c>
      <c r="N46" s="9">
        <v>19858</v>
      </c>
      <c r="O46" s="9">
        <v>19168</v>
      </c>
      <c r="P46" s="9">
        <v>26100</v>
      </c>
      <c r="Q46" s="9">
        <v>26100</v>
      </c>
      <c r="R46" s="9">
        <v>25800</v>
      </c>
      <c r="S46" s="9">
        <v>21100</v>
      </c>
      <c r="T46" s="9">
        <v>21100</v>
      </c>
      <c r="U46" s="9">
        <v>19500</v>
      </c>
      <c r="V46" s="9">
        <v>0</v>
      </c>
      <c r="W46" s="9">
        <v>20000</v>
      </c>
      <c r="X46" s="9">
        <v>0</v>
      </c>
      <c r="Y46" s="9">
        <v>16000</v>
      </c>
      <c r="Z46" s="9">
        <v>0</v>
      </c>
      <c r="AA46" s="9">
        <v>417864</v>
      </c>
    </row>
    <row r="47" spans="2:27" x14ac:dyDescent="0.3">
      <c r="B47" s="7" t="s">
        <v>39</v>
      </c>
      <c r="C47" s="8" t="s">
        <v>571</v>
      </c>
      <c r="D47" s="9">
        <v>6548</v>
      </c>
      <c r="E47" s="9">
        <v>6477</v>
      </c>
      <c r="F47" s="9">
        <v>6444</v>
      </c>
      <c r="G47" s="9">
        <v>6391</v>
      </c>
      <c r="H47" s="9">
        <v>7425</v>
      </c>
      <c r="I47" s="9">
        <v>6252</v>
      </c>
      <c r="J47" s="9">
        <v>6319</v>
      </c>
      <c r="K47" s="9">
        <v>6257</v>
      </c>
      <c r="L47" s="9">
        <v>6107</v>
      </c>
      <c r="M47" s="9">
        <v>5990</v>
      </c>
      <c r="N47" s="9">
        <v>5854</v>
      </c>
      <c r="O47" s="9">
        <v>6639</v>
      </c>
      <c r="P47" s="9">
        <v>6221</v>
      </c>
      <c r="Q47" s="9">
        <v>6172</v>
      </c>
      <c r="R47" s="9">
        <v>6129</v>
      </c>
      <c r="S47" s="9">
        <v>6025</v>
      </c>
      <c r="T47" s="9">
        <v>5935</v>
      </c>
      <c r="U47" s="9">
        <v>5801</v>
      </c>
      <c r="V47" s="9">
        <v>5882</v>
      </c>
      <c r="W47" s="9">
        <v>5176</v>
      </c>
      <c r="X47" s="9">
        <v>4900</v>
      </c>
      <c r="Y47" s="9">
        <v>4530</v>
      </c>
      <c r="Z47" s="9">
        <v>5039</v>
      </c>
      <c r="AA47" s="9">
        <v>138513</v>
      </c>
    </row>
    <row r="48" spans="2:27" x14ac:dyDescent="0.3">
      <c r="B48" s="7" t="s">
        <v>40</v>
      </c>
      <c r="C48" s="8" t="s">
        <v>571</v>
      </c>
      <c r="D48" s="9">
        <v>6477</v>
      </c>
      <c r="E48" s="9">
        <v>6444</v>
      </c>
      <c r="F48" s="9">
        <v>6391</v>
      </c>
      <c r="G48" s="9">
        <v>7425</v>
      </c>
      <c r="H48" s="9">
        <v>6252</v>
      </c>
      <c r="I48" s="9">
        <v>6319</v>
      </c>
      <c r="J48" s="9">
        <v>6257</v>
      </c>
      <c r="K48" s="9">
        <v>6107</v>
      </c>
      <c r="L48" s="9">
        <v>5990</v>
      </c>
      <c r="M48" s="9">
        <v>5854</v>
      </c>
      <c r="N48" s="9">
        <v>6639</v>
      </c>
      <c r="O48" s="9">
        <v>6221</v>
      </c>
      <c r="P48" s="9">
        <v>6172</v>
      </c>
      <c r="Q48" s="9">
        <v>6129</v>
      </c>
      <c r="R48" s="9">
        <v>6025</v>
      </c>
      <c r="S48" s="9">
        <v>5935</v>
      </c>
      <c r="T48" s="9">
        <v>5801</v>
      </c>
      <c r="U48" s="9">
        <v>5882</v>
      </c>
      <c r="V48" s="9">
        <v>0</v>
      </c>
      <c r="W48" s="9">
        <v>4900</v>
      </c>
      <c r="X48" s="9">
        <v>0</v>
      </c>
      <c r="Y48" s="9">
        <v>5039</v>
      </c>
      <c r="Z48" s="9">
        <v>0</v>
      </c>
      <c r="AA48" s="9">
        <v>122259</v>
      </c>
    </row>
    <row r="49" spans="2:36" x14ac:dyDescent="0.3">
      <c r="B49" s="7" t="s">
        <v>41</v>
      </c>
      <c r="C49" s="8" t="s">
        <v>572</v>
      </c>
      <c r="D49" s="9">
        <v>6969</v>
      </c>
      <c r="E49" s="9">
        <v>6884</v>
      </c>
      <c r="F49" s="9">
        <v>6860</v>
      </c>
      <c r="G49" s="9">
        <v>6809</v>
      </c>
      <c r="H49" s="9">
        <v>7425</v>
      </c>
      <c r="I49" s="9">
        <v>6618</v>
      </c>
      <c r="J49" s="9">
        <v>6742</v>
      </c>
      <c r="K49" s="9">
        <v>6674</v>
      </c>
      <c r="L49" s="9">
        <v>6550</v>
      </c>
      <c r="M49" s="9">
        <v>5990</v>
      </c>
      <c r="N49" s="9">
        <v>5854</v>
      </c>
      <c r="O49" s="9">
        <v>6639</v>
      </c>
      <c r="P49" s="9">
        <v>6293</v>
      </c>
      <c r="Q49" s="9">
        <v>6208</v>
      </c>
      <c r="R49" s="9">
        <v>6310</v>
      </c>
      <c r="S49" s="9">
        <v>6272</v>
      </c>
      <c r="T49" s="9">
        <v>6264</v>
      </c>
      <c r="U49" s="9">
        <v>6174</v>
      </c>
      <c r="V49" s="9">
        <v>6370</v>
      </c>
      <c r="W49" s="9">
        <v>6170</v>
      </c>
      <c r="X49" s="9">
        <v>5200</v>
      </c>
      <c r="Y49" s="9">
        <v>4530</v>
      </c>
      <c r="Z49" s="9">
        <v>0</v>
      </c>
      <c r="AA49" s="9">
        <v>139805</v>
      </c>
    </row>
    <row r="50" spans="2:36" x14ac:dyDescent="0.3">
      <c r="B50" s="7" t="s">
        <v>42</v>
      </c>
      <c r="C50" s="8" t="s">
        <v>572</v>
      </c>
      <c r="D50" s="9">
        <v>6884</v>
      </c>
      <c r="E50" s="9">
        <v>6860</v>
      </c>
      <c r="F50" s="9">
        <v>6809</v>
      </c>
      <c r="G50" s="9">
        <v>7425</v>
      </c>
      <c r="H50" s="9">
        <v>6618</v>
      </c>
      <c r="I50" s="9">
        <v>6742</v>
      </c>
      <c r="J50" s="9">
        <v>6674</v>
      </c>
      <c r="K50" s="9">
        <v>6550</v>
      </c>
      <c r="L50" s="9">
        <v>5990</v>
      </c>
      <c r="M50" s="9">
        <v>5854</v>
      </c>
      <c r="N50" s="9">
        <v>6639</v>
      </c>
      <c r="O50" s="9">
        <v>6293</v>
      </c>
      <c r="P50" s="9">
        <v>6208</v>
      </c>
      <c r="Q50" s="9">
        <v>6310</v>
      </c>
      <c r="R50" s="9">
        <v>6272</v>
      </c>
      <c r="S50" s="9">
        <v>6264</v>
      </c>
      <c r="T50" s="9">
        <v>6174</v>
      </c>
      <c r="U50" s="9">
        <v>6370</v>
      </c>
      <c r="V50" s="9">
        <v>0</v>
      </c>
      <c r="W50" s="9">
        <v>5200</v>
      </c>
      <c r="X50" s="9">
        <v>0</v>
      </c>
      <c r="Y50" s="9">
        <v>0</v>
      </c>
      <c r="Z50" s="9">
        <v>0</v>
      </c>
      <c r="AA50" s="9">
        <v>122136</v>
      </c>
    </row>
    <row r="51" spans="2:36" x14ac:dyDescent="0.3">
      <c r="B51" s="7" t="s">
        <v>43</v>
      </c>
      <c r="C51" s="8" t="s">
        <v>571</v>
      </c>
      <c r="D51" s="9">
        <v>6548</v>
      </c>
      <c r="E51" s="9">
        <v>6455</v>
      </c>
      <c r="F51" s="9">
        <v>6429</v>
      </c>
      <c r="G51" s="9">
        <v>6375</v>
      </c>
      <c r="H51" s="9">
        <v>6557</v>
      </c>
      <c r="I51" s="9">
        <v>6224</v>
      </c>
      <c r="J51" s="9">
        <v>6293</v>
      </c>
      <c r="K51" s="9">
        <v>6227</v>
      </c>
      <c r="L51" s="9">
        <v>6107</v>
      </c>
      <c r="M51" s="9">
        <v>5990</v>
      </c>
      <c r="N51" s="9">
        <v>5854</v>
      </c>
      <c r="O51" s="9">
        <v>6639</v>
      </c>
      <c r="P51" s="9">
        <v>6221</v>
      </c>
      <c r="Q51" s="9">
        <v>6172</v>
      </c>
      <c r="R51" s="9">
        <v>6129</v>
      </c>
      <c r="S51" s="9">
        <v>6025</v>
      </c>
      <c r="T51" s="9">
        <v>5915</v>
      </c>
      <c r="U51" s="9">
        <v>5801</v>
      </c>
      <c r="V51" s="9">
        <v>5814</v>
      </c>
      <c r="W51" s="9">
        <v>5075</v>
      </c>
      <c r="X51" s="9">
        <v>0</v>
      </c>
      <c r="Y51" s="9">
        <v>1512</v>
      </c>
      <c r="Z51" s="9">
        <v>1336</v>
      </c>
      <c r="AA51" s="9">
        <v>125698</v>
      </c>
    </row>
    <row r="52" spans="2:36" x14ac:dyDescent="0.3">
      <c r="B52" s="7" t="s">
        <v>44</v>
      </c>
      <c r="C52" s="8" t="s">
        <v>571</v>
      </c>
      <c r="D52" s="9">
        <v>6455</v>
      </c>
      <c r="E52" s="9">
        <v>6429</v>
      </c>
      <c r="F52" s="9">
        <v>6375</v>
      </c>
      <c r="G52" s="9">
        <v>6557</v>
      </c>
      <c r="H52" s="9">
        <v>6224</v>
      </c>
      <c r="I52" s="9">
        <v>6293</v>
      </c>
      <c r="J52" s="9">
        <v>6227</v>
      </c>
      <c r="K52" s="9">
        <v>6107</v>
      </c>
      <c r="L52" s="9">
        <v>5990</v>
      </c>
      <c r="M52" s="9">
        <v>5854</v>
      </c>
      <c r="N52" s="9">
        <v>6639</v>
      </c>
      <c r="O52" s="9">
        <v>6221</v>
      </c>
      <c r="P52" s="9">
        <v>6172</v>
      </c>
      <c r="Q52" s="9">
        <v>6129</v>
      </c>
      <c r="R52" s="9">
        <v>6025</v>
      </c>
      <c r="S52" s="9">
        <v>5915</v>
      </c>
      <c r="T52" s="9">
        <v>5801</v>
      </c>
      <c r="U52" s="9">
        <v>5814</v>
      </c>
      <c r="V52" s="9">
        <v>0</v>
      </c>
      <c r="W52" s="9">
        <v>0</v>
      </c>
      <c r="X52" s="9">
        <v>0</v>
      </c>
      <c r="Y52" s="9">
        <v>1336</v>
      </c>
      <c r="Z52" s="9">
        <v>0</v>
      </c>
      <c r="AA52" s="9">
        <v>112563</v>
      </c>
    </row>
    <row r="53" spans="2:36" x14ac:dyDescent="0.3">
      <c r="B53" s="7" t="s">
        <v>45</v>
      </c>
      <c r="C53" s="8" t="s">
        <v>573</v>
      </c>
      <c r="D53" s="9">
        <v>97.19</v>
      </c>
      <c r="E53" s="9">
        <v>97.19</v>
      </c>
      <c r="F53" s="9">
        <v>85</v>
      </c>
      <c r="G53" s="9">
        <v>68</v>
      </c>
      <c r="H53" s="9">
        <v>67</v>
      </c>
      <c r="I53" s="9">
        <v>65</v>
      </c>
      <c r="J53" s="9">
        <v>65</v>
      </c>
      <c r="K53" s="9">
        <v>65</v>
      </c>
      <c r="L53" s="9">
        <v>65</v>
      </c>
      <c r="M53" s="9">
        <v>65</v>
      </c>
      <c r="N53" s="9">
        <v>65</v>
      </c>
      <c r="O53" s="9">
        <v>65</v>
      </c>
      <c r="P53" s="9">
        <v>62</v>
      </c>
      <c r="Q53" s="9">
        <v>60</v>
      </c>
      <c r="R53" s="9">
        <v>59</v>
      </c>
      <c r="S53" s="9">
        <v>58</v>
      </c>
      <c r="T53" s="9">
        <v>56</v>
      </c>
      <c r="U53" s="9">
        <v>55</v>
      </c>
      <c r="V53" s="9">
        <v>54</v>
      </c>
      <c r="W53" s="9">
        <v>50</v>
      </c>
      <c r="X53" s="9">
        <v>50</v>
      </c>
      <c r="Y53" s="9">
        <v>51</v>
      </c>
      <c r="Z53" s="9">
        <v>40.5</v>
      </c>
      <c r="AA53" s="9">
        <v>1464.88</v>
      </c>
    </row>
    <row r="54" spans="2:36" x14ac:dyDescent="0.3">
      <c r="B54" s="7" t="s">
        <v>46</v>
      </c>
      <c r="C54" s="8" t="s">
        <v>573</v>
      </c>
      <c r="D54" s="9">
        <v>97.19</v>
      </c>
      <c r="E54" s="9">
        <v>85</v>
      </c>
      <c r="F54" s="9">
        <v>68</v>
      </c>
      <c r="G54" s="9">
        <v>67</v>
      </c>
      <c r="H54" s="9">
        <v>65</v>
      </c>
      <c r="I54" s="9">
        <v>65</v>
      </c>
      <c r="J54" s="9">
        <v>65</v>
      </c>
      <c r="K54" s="9">
        <v>65</v>
      </c>
      <c r="L54" s="9">
        <v>65</v>
      </c>
      <c r="M54" s="9">
        <v>65</v>
      </c>
      <c r="N54" s="9">
        <v>65</v>
      </c>
      <c r="O54" s="9">
        <v>62</v>
      </c>
      <c r="P54" s="9">
        <v>60</v>
      </c>
      <c r="Q54" s="9">
        <v>59</v>
      </c>
      <c r="R54" s="9">
        <v>58</v>
      </c>
      <c r="S54" s="9">
        <v>56</v>
      </c>
      <c r="T54" s="9">
        <v>55</v>
      </c>
      <c r="U54" s="9">
        <v>54</v>
      </c>
      <c r="V54" s="9">
        <v>0</v>
      </c>
      <c r="W54" s="9">
        <v>50</v>
      </c>
      <c r="X54" s="9">
        <v>0</v>
      </c>
      <c r="Y54" s="9">
        <v>40.5</v>
      </c>
      <c r="Z54" s="9">
        <v>0</v>
      </c>
      <c r="AA54" s="9">
        <v>1266.69</v>
      </c>
    </row>
    <row r="55" spans="2:36" x14ac:dyDescent="0.3">
      <c r="B55" s="7" t="s">
        <v>47</v>
      </c>
      <c r="C55" s="8" t="s">
        <v>48</v>
      </c>
      <c r="D55" s="9">
        <v>2250.46</v>
      </c>
      <c r="E55" s="9">
        <v>2124.9299999999998</v>
      </c>
      <c r="F55" s="9">
        <v>1940.81</v>
      </c>
      <c r="G55" s="9">
        <v>1880.2</v>
      </c>
      <c r="H55" s="9">
        <v>1960.43</v>
      </c>
      <c r="I55" s="9">
        <v>1990.99</v>
      </c>
      <c r="J55" s="9">
        <v>2080.66</v>
      </c>
      <c r="K55" s="9">
        <v>2127.7600000000002</v>
      </c>
      <c r="L55" s="9">
        <v>2000</v>
      </c>
      <c r="M55" s="9">
        <v>2000</v>
      </c>
      <c r="N55" s="9">
        <v>1442</v>
      </c>
      <c r="O55" s="9">
        <v>1870</v>
      </c>
      <c r="P55" s="9">
        <v>1832</v>
      </c>
      <c r="Q55" s="9">
        <v>1831.92</v>
      </c>
      <c r="R55" s="9">
        <v>1784.2</v>
      </c>
      <c r="S55" s="9">
        <v>1763.4</v>
      </c>
      <c r="T55" s="9">
        <v>2068</v>
      </c>
      <c r="U55" s="9">
        <v>1770.7</v>
      </c>
      <c r="V55" s="9">
        <v>1788.41</v>
      </c>
      <c r="W55" s="9">
        <v>2087</v>
      </c>
      <c r="X55" s="9">
        <v>2880</v>
      </c>
      <c r="Y55" s="9">
        <v>2733.12</v>
      </c>
      <c r="Z55" s="9">
        <v>2733.12</v>
      </c>
      <c r="AA55" s="9">
        <v>46940.11</v>
      </c>
    </row>
    <row r="56" spans="2:36" x14ac:dyDescent="0.3">
      <c r="B56" s="7" t="s">
        <v>49</v>
      </c>
      <c r="C56" s="8" t="s">
        <v>48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</row>
    <row r="57" spans="2:36" x14ac:dyDescent="0.3">
      <c r="B57" s="7" t="s">
        <v>50</v>
      </c>
      <c r="C57" s="8" t="s">
        <v>48</v>
      </c>
      <c r="D57" s="9">
        <v>1245.23</v>
      </c>
      <c r="E57" s="9">
        <v>1249.67</v>
      </c>
      <c r="F57" s="9">
        <v>1175.4000000000001</v>
      </c>
      <c r="G57" s="9">
        <v>1146.3599999999999</v>
      </c>
      <c r="H57" s="9">
        <v>1135.01</v>
      </c>
      <c r="I57" s="9">
        <v>1156.6099999999999</v>
      </c>
      <c r="J57" s="9">
        <v>1159.8900000000001</v>
      </c>
      <c r="K57" s="9">
        <v>1244.44</v>
      </c>
      <c r="L57" s="9">
        <v>1146</v>
      </c>
      <c r="M57" s="9">
        <v>1137</v>
      </c>
      <c r="N57" s="9">
        <v>1138</v>
      </c>
      <c r="O57" s="9">
        <v>1540</v>
      </c>
      <c r="P57" s="9">
        <v>1485</v>
      </c>
      <c r="Q57" s="9">
        <v>1494.87</v>
      </c>
      <c r="R57" s="9">
        <v>1338.1</v>
      </c>
      <c r="S57" s="9">
        <v>0</v>
      </c>
      <c r="T57" s="9">
        <v>0</v>
      </c>
      <c r="U57" s="9">
        <v>0</v>
      </c>
      <c r="V57" s="9">
        <v>0</v>
      </c>
      <c r="W57" s="9">
        <v>1670</v>
      </c>
      <c r="X57" s="9">
        <v>0</v>
      </c>
      <c r="Y57" s="9">
        <v>551.88</v>
      </c>
      <c r="Z57" s="9">
        <v>503.7</v>
      </c>
      <c r="AA57" s="9">
        <v>21517.16</v>
      </c>
    </row>
    <row r="58" spans="2:36" x14ac:dyDescent="0.3">
      <c r="B58" s="7" t="s">
        <v>51</v>
      </c>
      <c r="C58" s="8" t="s">
        <v>48</v>
      </c>
      <c r="D58" s="9">
        <v>1245.23</v>
      </c>
      <c r="E58" s="9">
        <v>1249.68</v>
      </c>
      <c r="F58" s="9">
        <v>1177.9000000000001</v>
      </c>
      <c r="G58" s="9">
        <v>1186.3599999999999</v>
      </c>
      <c r="H58" s="9">
        <v>1176.25</v>
      </c>
      <c r="I58" s="9">
        <v>1156.6099999999999</v>
      </c>
      <c r="J58" s="9">
        <v>1159.8900000000001</v>
      </c>
      <c r="K58" s="9">
        <v>1244.44</v>
      </c>
      <c r="L58" s="9">
        <v>1146</v>
      </c>
      <c r="M58" s="9">
        <v>1137</v>
      </c>
      <c r="N58" s="9">
        <v>1138</v>
      </c>
      <c r="O58" s="9">
        <v>1540</v>
      </c>
      <c r="P58" s="9">
        <v>1485</v>
      </c>
      <c r="Q58" s="9">
        <v>1494.87</v>
      </c>
      <c r="R58" s="9">
        <v>1338.1</v>
      </c>
      <c r="S58" s="9">
        <v>1410.7</v>
      </c>
      <c r="T58" s="9">
        <v>1767.5</v>
      </c>
      <c r="U58" s="9">
        <v>0</v>
      </c>
      <c r="V58" s="9">
        <v>0</v>
      </c>
      <c r="W58" s="9">
        <v>1670</v>
      </c>
      <c r="X58" s="9">
        <v>2880</v>
      </c>
      <c r="Y58" s="9">
        <v>2733.1</v>
      </c>
      <c r="Z58" s="9">
        <v>2733.12</v>
      </c>
      <c r="AA58" s="9">
        <v>32069.75</v>
      </c>
      <c r="AC58" s="12">
        <v>1245.23</v>
      </c>
      <c r="AD58" s="13" t="s">
        <v>48</v>
      </c>
      <c r="AE58" s="13"/>
      <c r="AF58" s="13"/>
      <c r="AG58" s="13"/>
      <c r="AH58" s="13"/>
      <c r="AI58" s="13"/>
      <c r="AJ58" s="13"/>
    </row>
    <row r="59" spans="2:36" x14ac:dyDescent="0.3">
      <c r="B59" s="7" t="s">
        <v>52</v>
      </c>
      <c r="C59" s="8" t="s">
        <v>48</v>
      </c>
      <c r="D59" s="9">
        <v>1708.09</v>
      </c>
      <c r="E59" s="9">
        <v>1659.12</v>
      </c>
      <c r="F59" s="9">
        <v>1437.91</v>
      </c>
      <c r="G59" s="9">
        <v>1402.12</v>
      </c>
      <c r="H59" s="9">
        <v>1135.01</v>
      </c>
      <c r="I59" s="9">
        <v>1387.8</v>
      </c>
      <c r="J59" s="9">
        <v>1391.04</v>
      </c>
      <c r="K59" s="9">
        <v>1444.99</v>
      </c>
      <c r="L59" s="9">
        <v>1358</v>
      </c>
      <c r="M59" s="9">
        <v>1346</v>
      </c>
      <c r="N59" s="9">
        <v>1138</v>
      </c>
      <c r="O59" s="9">
        <v>1540</v>
      </c>
      <c r="P59" s="9">
        <v>1485</v>
      </c>
      <c r="Q59" s="9">
        <v>1494.53</v>
      </c>
      <c r="R59" s="9">
        <v>1466.3</v>
      </c>
      <c r="S59" s="9">
        <v>1466.6</v>
      </c>
      <c r="T59" s="9">
        <v>1466.63</v>
      </c>
      <c r="U59" s="9">
        <v>0</v>
      </c>
      <c r="V59" s="9">
        <v>0</v>
      </c>
      <c r="W59" s="9">
        <v>1670</v>
      </c>
      <c r="X59" s="9">
        <v>864</v>
      </c>
      <c r="Y59" s="9">
        <v>551.9</v>
      </c>
      <c r="Z59" s="9">
        <v>0</v>
      </c>
      <c r="AA59" s="9">
        <v>27413.040000000001</v>
      </c>
      <c r="AC59" s="12">
        <v>1245230</v>
      </c>
      <c r="AD59" s="13" t="s">
        <v>254</v>
      </c>
      <c r="AE59" s="13"/>
      <c r="AF59" s="13"/>
      <c r="AG59" s="13"/>
      <c r="AH59" s="13"/>
      <c r="AI59" s="13"/>
      <c r="AJ59" s="13"/>
    </row>
    <row r="60" spans="2:36" x14ac:dyDescent="0.3">
      <c r="B60" s="7" t="s">
        <v>53</v>
      </c>
      <c r="C60" s="8" t="s">
        <v>48</v>
      </c>
      <c r="D60" s="9">
        <v>2250.46</v>
      </c>
      <c r="E60" s="9">
        <v>2124.9299999999998</v>
      </c>
      <c r="F60" s="9">
        <v>1940.81</v>
      </c>
      <c r="G60" s="9">
        <v>1880.2</v>
      </c>
      <c r="H60" s="9">
        <v>1960.42</v>
      </c>
      <c r="I60" s="9">
        <v>1990.99</v>
      </c>
      <c r="J60" s="9">
        <v>2080.66</v>
      </c>
      <c r="K60" s="9">
        <v>2127.7600000000002</v>
      </c>
      <c r="L60" s="9">
        <v>2000</v>
      </c>
      <c r="M60" s="9">
        <v>2000</v>
      </c>
      <c r="N60" s="9">
        <v>1442</v>
      </c>
      <c r="O60" s="9">
        <v>1870</v>
      </c>
      <c r="P60" s="9">
        <v>1832</v>
      </c>
      <c r="Q60" s="9">
        <v>1831.92</v>
      </c>
      <c r="R60" s="9">
        <v>1784.2</v>
      </c>
      <c r="S60" s="9">
        <v>1763.4</v>
      </c>
      <c r="T60" s="9">
        <v>2068</v>
      </c>
      <c r="U60" s="9">
        <v>1770.7</v>
      </c>
      <c r="V60" s="9">
        <v>1788.41</v>
      </c>
      <c r="W60" s="9">
        <v>2087</v>
      </c>
      <c r="X60" s="9">
        <v>0</v>
      </c>
      <c r="Y60" s="9">
        <v>2733.1</v>
      </c>
      <c r="Z60" s="9">
        <v>2733.12</v>
      </c>
      <c r="AA60" s="9">
        <v>44060.08</v>
      </c>
      <c r="AC60" s="12">
        <v>1245230000</v>
      </c>
      <c r="AD60" s="13" t="s">
        <v>255</v>
      </c>
      <c r="AE60" s="13"/>
      <c r="AF60" s="13"/>
      <c r="AG60" s="13"/>
      <c r="AH60" s="13"/>
      <c r="AI60" s="13"/>
      <c r="AJ60" s="13"/>
    </row>
    <row r="61" spans="2:36" x14ac:dyDescent="0.3">
      <c r="B61" s="7" t="s">
        <v>54</v>
      </c>
      <c r="C61" s="8" t="s">
        <v>572</v>
      </c>
      <c r="D61" s="9">
        <v>6524</v>
      </c>
      <c r="E61" s="9">
        <v>6410</v>
      </c>
      <c r="F61" s="9">
        <v>6371</v>
      </c>
      <c r="G61" s="9">
        <v>6307</v>
      </c>
      <c r="H61" s="9">
        <v>6557</v>
      </c>
      <c r="I61" s="9">
        <v>6126</v>
      </c>
      <c r="J61" s="9">
        <v>6227</v>
      </c>
      <c r="K61" s="9">
        <v>6154</v>
      </c>
      <c r="L61" s="9">
        <v>5960</v>
      </c>
      <c r="M61" s="9">
        <v>5495</v>
      </c>
      <c r="N61" s="9">
        <v>5413</v>
      </c>
      <c r="O61" s="9">
        <v>6639</v>
      </c>
      <c r="P61" s="9">
        <v>6221</v>
      </c>
      <c r="Q61" s="9">
        <v>6172</v>
      </c>
      <c r="R61" s="9">
        <v>5799</v>
      </c>
      <c r="S61" s="9">
        <v>5788</v>
      </c>
      <c r="T61" s="9">
        <v>6243</v>
      </c>
      <c r="U61" s="9">
        <v>5652</v>
      </c>
      <c r="V61" s="9">
        <v>6128</v>
      </c>
      <c r="W61" s="9">
        <v>5528</v>
      </c>
      <c r="X61" s="9">
        <v>4100</v>
      </c>
      <c r="Y61" s="9">
        <v>4105</v>
      </c>
      <c r="Z61" s="9">
        <v>0</v>
      </c>
      <c r="AA61" s="9">
        <v>129919</v>
      </c>
      <c r="AC61" s="12">
        <v>3409253.9356605066</v>
      </c>
      <c r="AD61" s="13" t="s">
        <v>256</v>
      </c>
      <c r="AE61" s="13"/>
      <c r="AF61" s="13"/>
      <c r="AG61" s="13"/>
      <c r="AH61" s="13"/>
      <c r="AI61" s="13"/>
      <c r="AJ61" s="13"/>
    </row>
    <row r="62" spans="2:36" ht="15" thickBot="1" x14ac:dyDescent="0.35">
      <c r="B62" s="7" t="s">
        <v>55</v>
      </c>
      <c r="C62" s="8" t="s">
        <v>572</v>
      </c>
      <c r="D62" s="9">
        <v>6410</v>
      </c>
      <c r="E62" s="9">
        <v>6371</v>
      </c>
      <c r="F62" s="9">
        <v>6307</v>
      </c>
      <c r="G62" s="9">
        <v>6557</v>
      </c>
      <c r="H62" s="9">
        <v>6126</v>
      </c>
      <c r="I62" s="9">
        <v>6227</v>
      </c>
      <c r="J62" s="9">
        <v>6154</v>
      </c>
      <c r="K62" s="9">
        <v>5960</v>
      </c>
      <c r="L62" s="9">
        <v>5495</v>
      </c>
      <c r="M62" s="9">
        <v>5413</v>
      </c>
      <c r="N62" s="9">
        <v>6639</v>
      </c>
      <c r="O62" s="9">
        <v>6221</v>
      </c>
      <c r="P62" s="9">
        <v>6172</v>
      </c>
      <c r="Q62" s="9">
        <v>5799</v>
      </c>
      <c r="R62" s="9">
        <v>5788</v>
      </c>
      <c r="S62" s="9">
        <v>6243</v>
      </c>
      <c r="T62" s="9">
        <v>5652</v>
      </c>
      <c r="U62" s="9">
        <v>6128</v>
      </c>
      <c r="V62" s="9">
        <v>0</v>
      </c>
      <c r="W62" s="9">
        <v>4100</v>
      </c>
      <c r="X62" s="9">
        <v>0</v>
      </c>
      <c r="Y62" s="9">
        <v>0</v>
      </c>
      <c r="Z62" s="9">
        <v>0</v>
      </c>
      <c r="AA62" s="9">
        <v>113762</v>
      </c>
      <c r="AC62" s="12">
        <v>20332</v>
      </c>
      <c r="AD62" s="13" t="s">
        <v>257</v>
      </c>
      <c r="AE62" s="13" t="s">
        <v>258</v>
      </c>
      <c r="AF62" s="13"/>
      <c r="AG62" s="13"/>
      <c r="AH62" s="13"/>
      <c r="AI62" s="13"/>
      <c r="AJ62" s="13"/>
    </row>
    <row r="63" spans="2:36" ht="15" thickBot="1" x14ac:dyDescent="0.35">
      <c r="B63" s="7" t="s">
        <v>56</v>
      </c>
      <c r="C63" s="8" t="s">
        <v>572</v>
      </c>
      <c r="D63" s="9">
        <v>6969</v>
      </c>
      <c r="E63" s="9">
        <v>6861</v>
      </c>
      <c r="F63" s="9">
        <v>6842</v>
      </c>
      <c r="G63" s="9">
        <v>6709</v>
      </c>
      <c r="H63" s="9">
        <v>6784</v>
      </c>
      <c r="I63" s="9">
        <v>6618</v>
      </c>
      <c r="J63" s="9">
        <v>6709</v>
      </c>
      <c r="K63" s="9">
        <v>6637</v>
      </c>
      <c r="L63" s="9">
        <v>6550</v>
      </c>
      <c r="M63" s="9">
        <v>5990</v>
      </c>
      <c r="N63" s="9">
        <v>5854</v>
      </c>
      <c r="O63" s="9">
        <v>6639</v>
      </c>
      <c r="P63" s="9">
        <v>6293</v>
      </c>
      <c r="Q63" s="9">
        <v>6208</v>
      </c>
      <c r="R63" s="9">
        <v>6310</v>
      </c>
      <c r="S63" s="9">
        <v>6272</v>
      </c>
      <c r="T63" s="9">
        <v>5935</v>
      </c>
      <c r="U63" s="9">
        <v>0</v>
      </c>
      <c r="V63" s="9">
        <v>0</v>
      </c>
      <c r="W63" s="9">
        <v>5677</v>
      </c>
      <c r="X63" s="9">
        <v>0</v>
      </c>
      <c r="Y63" s="9">
        <v>1521</v>
      </c>
      <c r="Z63" s="9">
        <v>1336</v>
      </c>
      <c r="AA63" s="9">
        <v>118714</v>
      </c>
      <c r="AC63" s="14">
        <v>167.67922170275952</v>
      </c>
      <c r="AD63" s="15" t="s">
        <v>259</v>
      </c>
      <c r="AE63" s="13" t="s">
        <v>260</v>
      </c>
      <c r="AF63" s="13"/>
      <c r="AG63" s="13"/>
      <c r="AH63" s="13"/>
      <c r="AI63" s="13"/>
      <c r="AJ63" s="13"/>
    </row>
    <row r="64" spans="2:36" x14ac:dyDescent="0.3">
      <c r="B64" s="7" t="s">
        <v>57</v>
      </c>
      <c r="C64" s="8" t="s">
        <v>572</v>
      </c>
      <c r="D64" s="9">
        <v>6861</v>
      </c>
      <c r="E64" s="9">
        <v>6842</v>
      </c>
      <c r="F64" s="9">
        <v>6709</v>
      </c>
      <c r="G64" s="9">
        <v>6784</v>
      </c>
      <c r="H64" s="9">
        <v>6618</v>
      </c>
      <c r="I64" s="9">
        <v>6709</v>
      </c>
      <c r="J64" s="9">
        <v>6637</v>
      </c>
      <c r="K64" s="9">
        <v>6550</v>
      </c>
      <c r="L64" s="9">
        <v>5990</v>
      </c>
      <c r="M64" s="9">
        <v>5854</v>
      </c>
      <c r="N64" s="9">
        <v>6639</v>
      </c>
      <c r="O64" s="9">
        <v>6293</v>
      </c>
      <c r="P64" s="9">
        <v>6208</v>
      </c>
      <c r="Q64" s="9">
        <v>6310</v>
      </c>
      <c r="R64" s="9">
        <v>6272</v>
      </c>
      <c r="S64" s="9">
        <v>5935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1336</v>
      </c>
      <c r="Z64" s="9">
        <v>0</v>
      </c>
      <c r="AA64" s="9">
        <v>104547</v>
      </c>
      <c r="AC64" s="13"/>
      <c r="AD64" s="13"/>
      <c r="AE64" s="13"/>
      <c r="AF64" s="13"/>
      <c r="AG64" s="13"/>
      <c r="AH64" s="13"/>
      <c r="AI64" s="13"/>
      <c r="AJ64" s="13"/>
    </row>
    <row r="65" spans="2:36" x14ac:dyDescent="0.3">
      <c r="B65" s="7" t="s">
        <v>58</v>
      </c>
      <c r="C65" s="8" t="s">
        <v>48</v>
      </c>
      <c r="D65" s="9">
        <v>2250.46</v>
      </c>
      <c r="E65" s="9">
        <v>2124.9299999999998</v>
      </c>
      <c r="F65" s="9">
        <v>1940.81</v>
      </c>
      <c r="G65" s="9">
        <v>1880.2</v>
      </c>
      <c r="H65" s="9">
        <v>1960.42</v>
      </c>
      <c r="I65" s="9">
        <v>1990.99</v>
      </c>
      <c r="J65" s="9">
        <v>2080.66</v>
      </c>
      <c r="K65" s="9">
        <v>2127.7600000000002</v>
      </c>
      <c r="L65" s="9">
        <v>2000</v>
      </c>
      <c r="M65" s="9">
        <v>2000</v>
      </c>
      <c r="N65" s="9">
        <v>1442</v>
      </c>
      <c r="O65" s="9">
        <v>1870</v>
      </c>
      <c r="P65" s="9">
        <v>1832</v>
      </c>
      <c r="Q65" s="9">
        <v>1831.92</v>
      </c>
      <c r="R65" s="9">
        <v>1784.2</v>
      </c>
      <c r="S65" s="9">
        <v>1763.4</v>
      </c>
      <c r="T65" s="9">
        <v>2068</v>
      </c>
      <c r="U65" s="9">
        <v>1770.7</v>
      </c>
      <c r="V65" s="9">
        <v>1788.41</v>
      </c>
      <c r="W65" s="9">
        <v>2087</v>
      </c>
      <c r="X65" s="9">
        <v>2880</v>
      </c>
      <c r="Y65" s="9">
        <v>2733.1</v>
      </c>
      <c r="Z65" s="9">
        <v>2733.12</v>
      </c>
      <c r="AA65" s="9">
        <v>46940.08</v>
      </c>
      <c r="AC65" s="16">
        <v>2250.46</v>
      </c>
      <c r="AD65" s="13" t="s">
        <v>48</v>
      </c>
      <c r="AE65" s="13" t="s">
        <v>261</v>
      </c>
      <c r="AF65" s="13"/>
      <c r="AG65" s="13"/>
      <c r="AH65" s="13"/>
      <c r="AI65" s="13"/>
      <c r="AJ65" s="13"/>
    </row>
    <row r="66" spans="2:36" x14ac:dyDescent="0.3">
      <c r="B66" s="7" t="s">
        <v>59</v>
      </c>
      <c r="C66" s="8" t="s">
        <v>48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C66" s="16">
        <v>2250460</v>
      </c>
      <c r="AD66" s="13" t="s">
        <v>254</v>
      </c>
      <c r="AE66" s="13"/>
      <c r="AF66" s="13"/>
      <c r="AG66" s="13"/>
      <c r="AH66" s="13"/>
      <c r="AI66" s="13"/>
      <c r="AJ66" s="13"/>
    </row>
    <row r="67" spans="2:36" x14ac:dyDescent="0.3">
      <c r="B67" s="7" t="s">
        <v>60</v>
      </c>
      <c r="C67" s="8" t="s">
        <v>48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C67" s="16">
        <v>1245.23</v>
      </c>
      <c r="AD67" s="13" t="s">
        <v>48</v>
      </c>
      <c r="AE67" s="13" t="s">
        <v>262</v>
      </c>
      <c r="AF67" s="13"/>
      <c r="AG67" s="13"/>
      <c r="AH67" s="13"/>
      <c r="AI67" s="13"/>
      <c r="AJ67" s="13"/>
    </row>
    <row r="68" spans="2:36" x14ac:dyDescent="0.3">
      <c r="B68" s="7" t="s">
        <v>61</v>
      </c>
      <c r="C68" s="8" t="s">
        <v>48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C68" s="16">
        <v>1245230</v>
      </c>
      <c r="AD68" s="13" t="s">
        <v>254</v>
      </c>
      <c r="AE68" s="13"/>
      <c r="AF68" s="13"/>
      <c r="AG68" s="13"/>
      <c r="AH68" s="13"/>
      <c r="AI68" s="13"/>
      <c r="AJ68" s="13"/>
    </row>
    <row r="69" spans="2:36" ht="15" thickBot="1" x14ac:dyDescent="0.35">
      <c r="B69" s="7" t="s">
        <v>62</v>
      </c>
      <c r="C69" s="8" t="s">
        <v>48</v>
      </c>
      <c r="D69" s="9">
        <v>1175.3</v>
      </c>
      <c r="E69" s="9">
        <v>1186.1099999999999</v>
      </c>
      <c r="F69" s="9">
        <v>1092.79</v>
      </c>
      <c r="G69" s="9">
        <v>1064.92</v>
      </c>
      <c r="H69" s="9">
        <v>1135.01</v>
      </c>
      <c r="I69" s="9">
        <v>1080.0899999999999</v>
      </c>
      <c r="J69" s="9">
        <v>1072.6600000000001</v>
      </c>
      <c r="K69" s="9">
        <v>1140.54</v>
      </c>
      <c r="L69" s="9">
        <v>1063</v>
      </c>
      <c r="M69" s="9">
        <v>1058</v>
      </c>
      <c r="N69" s="9">
        <v>1060</v>
      </c>
      <c r="O69" s="9">
        <v>1540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1580</v>
      </c>
      <c r="X69" s="9">
        <v>0</v>
      </c>
      <c r="Y69" s="9">
        <v>489.4</v>
      </c>
      <c r="Z69" s="9">
        <v>0</v>
      </c>
      <c r="AA69" s="9">
        <v>15737.82</v>
      </c>
      <c r="AC69" s="17">
        <v>0.5533224318583756</v>
      </c>
      <c r="AD69" s="13" t="s">
        <v>263</v>
      </c>
      <c r="AE69" s="13"/>
      <c r="AF69" s="13"/>
      <c r="AG69" s="13"/>
      <c r="AH69" s="13"/>
      <c r="AI69" s="13"/>
      <c r="AJ69" s="13"/>
    </row>
    <row r="70" spans="2:36" ht="15" thickBot="1" x14ac:dyDescent="0.35">
      <c r="B70" s="7" t="s">
        <v>63</v>
      </c>
      <c r="C70" s="8" t="s">
        <v>571</v>
      </c>
      <c r="D70" s="9">
        <v>8033</v>
      </c>
      <c r="E70" s="9">
        <v>7914</v>
      </c>
      <c r="F70" s="9">
        <v>7887</v>
      </c>
      <c r="G70" s="9">
        <v>7666</v>
      </c>
      <c r="H70" s="9">
        <v>8431</v>
      </c>
      <c r="I70" s="9">
        <v>7433</v>
      </c>
      <c r="J70" s="9">
        <v>7239</v>
      </c>
      <c r="K70" s="9">
        <v>7117</v>
      </c>
      <c r="L70" s="9">
        <v>7016</v>
      </c>
      <c r="M70" s="9">
        <v>6725</v>
      </c>
      <c r="N70" s="9">
        <v>6433</v>
      </c>
      <c r="O70" s="9">
        <v>6639</v>
      </c>
      <c r="P70" s="9">
        <v>6293</v>
      </c>
      <c r="Q70" s="9">
        <v>6208</v>
      </c>
      <c r="R70" s="9">
        <v>6310</v>
      </c>
      <c r="S70" s="9">
        <v>6272</v>
      </c>
      <c r="T70" s="9">
        <v>6243</v>
      </c>
      <c r="U70" s="9">
        <v>6239</v>
      </c>
      <c r="V70" s="9">
        <v>5886</v>
      </c>
      <c r="W70" s="9">
        <v>5491</v>
      </c>
      <c r="X70" s="9">
        <v>5300</v>
      </c>
      <c r="Y70" s="9">
        <v>4530</v>
      </c>
      <c r="Z70" s="9">
        <v>0</v>
      </c>
      <c r="AA70" s="9">
        <v>147305</v>
      </c>
      <c r="AC70" s="18">
        <v>0.4466775681416244</v>
      </c>
      <c r="AD70" s="15" t="s">
        <v>264</v>
      </c>
      <c r="AE70" s="13"/>
      <c r="AF70" s="13"/>
      <c r="AG70" s="13"/>
      <c r="AH70" s="13"/>
      <c r="AI70" s="13"/>
      <c r="AJ70" s="13"/>
    </row>
    <row r="71" spans="2:36" x14ac:dyDescent="0.3">
      <c r="B71" s="7" t="s">
        <v>64</v>
      </c>
      <c r="C71" s="8" t="s">
        <v>571</v>
      </c>
      <c r="D71" s="9">
        <v>7914</v>
      </c>
      <c r="E71" s="9">
        <v>7887</v>
      </c>
      <c r="F71" s="9">
        <v>7666</v>
      </c>
      <c r="G71" s="9">
        <v>8431</v>
      </c>
      <c r="H71" s="9">
        <v>7433</v>
      </c>
      <c r="I71" s="9">
        <v>7239</v>
      </c>
      <c r="J71" s="9">
        <v>7117</v>
      </c>
      <c r="K71" s="9">
        <v>7016</v>
      </c>
      <c r="L71" s="9">
        <v>6725</v>
      </c>
      <c r="M71" s="9">
        <v>6433</v>
      </c>
      <c r="N71" s="9">
        <v>6639</v>
      </c>
      <c r="O71" s="9">
        <v>6293</v>
      </c>
      <c r="P71" s="9">
        <v>6208</v>
      </c>
      <c r="Q71" s="9">
        <v>6310</v>
      </c>
      <c r="R71" s="9">
        <v>6272</v>
      </c>
      <c r="S71" s="9">
        <v>6243</v>
      </c>
      <c r="T71" s="9">
        <v>6239</v>
      </c>
      <c r="U71" s="9">
        <v>5886</v>
      </c>
      <c r="V71" s="9">
        <v>0</v>
      </c>
      <c r="W71" s="9">
        <v>5300</v>
      </c>
      <c r="X71" s="9">
        <v>0</v>
      </c>
      <c r="Y71" s="9">
        <v>0</v>
      </c>
      <c r="Z71" s="9">
        <v>0</v>
      </c>
      <c r="AA71" s="9">
        <v>129251</v>
      </c>
      <c r="AC71" s="13"/>
      <c r="AD71" s="13"/>
      <c r="AE71" s="13"/>
      <c r="AF71" s="13"/>
      <c r="AG71" s="13"/>
      <c r="AH71" s="13"/>
      <c r="AI71" s="13"/>
      <c r="AJ71" s="13"/>
    </row>
    <row r="72" spans="2:36" x14ac:dyDescent="0.3">
      <c r="B72" s="7" t="s">
        <v>65</v>
      </c>
      <c r="C72" s="8" t="s">
        <v>572</v>
      </c>
      <c r="D72" s="9">
        <v>6524</v>
      </c>
      <c r="E72" s="9">
        <v>6406</v>
      </c>
      <c r="F72" s="9">
        <v>6369</v>
      </c>
      <c r="G72" s="9">
        <v>6305</v>
      </c>
      <c r="H72" s="9">
        <v>6557</v>
      </c>
      <c r="I72" s="9">
        <v>6126</v>
      </c>
      <c r="J72" s="9">
        <v>6221</v>
      </c>
      <c r="K72" s="9">
        <v>6144</v>
      </c>
      <c r="L72" s="9">
        <v>5960</v>
      </c>
      <c r="M72" s="9">
        <v>5495</v>
      </c>
      <c r="N72" s="9">
        <v>5413</v>
      </c>
      <c r="O72" s="9">
        <v>6639</v>
      </c>
      <c r="P72" s="9">
        <v>6221</v>
      </c>
      <c r="Q72" s="9">
        <v>6172</v>
      </c>
      <c r="R72" s="9">
        <v>5799</v>
      </c>
      <c r="S72" s="9">
        <v>5788</v>
      </c>
      <c r="T72" s="9">
        <v>5625</v>
      </c>
      <c r="U72" s="9">
        <v>0</v>
      </c>
      <c r="V72" s="9">
        <v>0</v>
      </c>
      <c r="W72" s="9">
        <v>5163</v>
      </c>
      <c r="X72" s="9">
        <v>0</v>
      </c>
      <c r="Y72" s="9">
        <v>1068</v>
      </c>
      <c r="Z72" s="9">
        <v>0</v>
      </c>
      <c r="AA72" s="9">
        <v>109995</v>
      </c>
      <c r="AC72" s="16">
        <v>20710</v>
      </c>
      <c r="AD72" s="13" t="s">
        <v>265</v>
      </c>
      <c r="AE72" s="13"/>
      <c r="AF72" s="13"/>
      <c r="AG72" s="13"/>
      <c r="AH72" s="13"/>
      <c r="AI72" s="13"/>
      <c r="AJ72" s="13"/>
    </row>
    <row r="73" spans="2:36" ht="15" thickBot="1" x14ac:dyDescent="0.35">
      <c r="B73" s="7" t="s">
        <v>66</v>
      </c>
      <c r="C73" s="8" t="s">
        <v>572</v>
      </c>
      <c r="D73" s="9">
        <v>6406</v>
      </c>
      <c r="E73" s="9">
        <v>6369</v>
      </c>
      <c r="F73" s="9">
        <v>6305</v>
      </c>
      <c r="G73" s="9">
        <v>6557</v>
      </c>
      <c r="H73" s="9">
        <v>6126</v>
      </c>
      <c r="I73" s="9">
        <v>6221</v>
      </c>
      <c r="J73" s="9">
        <v>6144</v>
      </c>
      <c r="K73" s="9">
        <v>5960</v>
      </c>
      <c r="L73" s="9">
        <v>5495</v>
      </c>
      <c r="M73" s="9">
        <v>5413</v>
      </c>
      <c r="N73" s="9">
        <v>6639</v>
      </c>
      <c r="O73" s="9">
        <v>6221</v>
      </c>
      <c r="P73" s="9">
        <v>6172</v>
      </c>
      <c r="Q73" s="9">
        <v>5799</v>
      </c>
      <c r="R73" s="9">
        <v>5788</v>
      </c>
      <c r="S73" s="9">
        <v>5625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97240</v>
      </c>
      <c r="AC73" s="16">
        <v>20332</v>
      </c>
      <c r="AD73" s="13" t="s">
        <v>266</v>
      </c>
      <c r="AE73" s="13"/>
      <c r="AF73" s="13"/>
      <c r="AG73" s="13"/>
      <c r="AH73" s="13"/>
      <c r="AI73" s="13"/>
      <c r="AJ73" s="13"/>
    </row>
    <row r="74" spans="2:36" ht="15" thickBot="1" x14ac:dyDescent="0.35">
      <c r="B74" s="7" t="s">
        <v>67</v>
      </c>
      <c r="C74" s="8" t="s">
        <v>48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C74" s="19">
        <v>0.98174794785127961</v>
      </c>
      <c r="AD74" s="20" t="s">
        <v>267</v>
      </c>
      <c r="AE74" s="20"/>
      <c r="AF74" s="15"/>
      <c r="AH74" s="13"/>
      <c r="AI74" s="13"/>
      <c r="AJ74" s="13"/>
    </row>
    <row r="75" spans="2:36" ht="15" thickBot="1" x14ac:dyDescent="0.35">
      <c r="B75" s="7" t="s">
        <v>68</v>
      </c>
      <c r="C75" s="8" t="s">
        <v>34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635</v>
      </c>
      <c r="O75" s="9">
        <v>800</v>
      </c>
      <c r="P75" s="9">
        <v>800</v>
      </c>
      <c r="Q75" s="9">
        <v>800</v>
      </c>
      <c r="R75" s="9">
        <v>800</v>
      </c>
      <c r="S75" s="9">
        <v>800</v>
      </c>
      <c r="T75" s="9">
        <v>800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5435</v>
      </c>
      <c r="AC75" s="16">
        <v>20332</v>
      </c>
      <c r="AD75" s="13" t="s">
        <v>268</v>
      </c>
      <c r="AE75" s="13"/>
      <c r="AF75" s="13"/>
      <c r="AH75" s="13"/>
      <c r="AI75" s="13"/>
      <c r="AJ75" s="13"/>
    </row>
    <row r="76" spans="2:36" ht="15" thickBot="1" x14ac:dyDescent="0.35">
      <c r="B76" s="7" t="s">
        <v>69</v>
      </c>
      <c r="C76" s="8" t="s">
        <v>34</v>
      </c>
      <c r="D76" s="9">
        <v>20332</v>
      </c>
      <c r="E76" s="9">
        <v>20329</v>
      </c>
      <c r="F76" s="9">
        <v>20541</v>
      </c>
      <c r="G76" s="9">
        <v>20453</v>
      </c>
      <c r="H76" s="9">
        <v>20407</v>
      </c>
      <c r="I76" s="9">
        <v>20326</v>
      </c>
      <c r="J76" s="9">
        <v>20242</v>
      </c>
      <c r="K76" s="9">
        <v>20157</v>
      </c>
      <c r="L76" s="9">
        <v>20070</v>
      </c>
      <c r="M76" s="9">
        <v>19361</v>
      </c>
      <c r="N76" s="9">
        <v>19223</v>
      </c>
      <c r="O76" s="9">
        <v>19223</v>
      </c>
      <c r="P76" s="9">
        <v>18368</v>
      </c>
      <c r="Q76" s="9">
        <v>25300</v>
      </c>
      <c r="R76" s="9">
        <v>25300</v>
      </c>
      <c r="S76" s="9">
        <v>25000</v>
      </c>
      <c r="T76" s="9">
        <v>20300</v>
      </c>
      <c r="U76" s="9">
        <v>20300</v>
      </c>
      <c r="V76" s="9">
        <v>19500</v>
      </c>
      <c r="W76" s="9">
        <v>18023</v>
      </c>
      <c r="X76" s="9">
        <v>0</v>
      </c>
      <c r="Y76" s="9">
        <v>0</v>
      </c>
      <c r="Z76" s="9">
        <v>0</v>
      </c>
      <c r="AA76" s="9">
        <v>412755</v>
      </c>
      <c r="AC76" s="19">
        <v>0.98174794785127961</v>
      </c>
      <c r="AD76" s="20" t="s">
        <v>269</v>
      </c>
      <c r="AE76" s="20"/>
      <c r="AF76" s="15"/>
      <c r="AH76" s="13"/>
      <c r="AI76" s="13"/>
      <c r="AJ76" s="13"/>
    </row>
    <row r="77" spans="2:36" x14ac:dyDescent="0.3">
      <c r="B77" s="7" t="s">
        <v>70</v>
      </c>
      <c r="C77" s="8" t="s">
        <v>34</v>
      </c>
      <c r="D77" s="9">
        <v>20329</v>
      </c>
      <c r="E77" s="9">
        <v>20541</v>
      </c>
      <c r="F77" s="9">
        <v>20453</v>
      </c>
      <c r="G77" s="9">
        <v>20407</v>
      </c>
      <c r="H77" s="9">
        <v>20326</v>
      </c>
      <c r="I77" s="9">
        <v>20242</v>
      </c>
      <c r="J77" s="9">
        <v>20157</v>
      </c>
      <c r="K77" s="9">
        <v>20070</v>
      </c>
      <c r="L77" s="9">
        <v>19361</v>
      </c>
      <c r="M77" s="9">
        <v>19223</v>
      </c>
      <c r="N77" s="9">
        <v>19223</v>
      </c>
      <c r="O77" s="9">
        <v>18368</v>
      </c>
      <c r="P77" s="9">
        <v>25300</v>
      </c>
      <c r="Q77" s="9">
        <v>25300</v>
      </c>
      <c r="R77" s="9">
        <v>25000</v>
      </c>
      <c r="S77" s="9">
        <v>20300</v>
      </c>
      <c r="T77" s="9">
        <v>20300</v>
      </c>
      <c r="U77" s="9">
        <v>19500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374400</v>
      </c>
      <c r="AC77" s="13"/>
      <c r="AD77" s="13"/>
      <c r="AE77" s="13"/>
      <c r="AF77" s="13"/>
      <c r="AG77" s="13"/>
      <c r="AH77" s="13"/>
      <c r="AI77" s="13"/>
      <c r="AJ77" s="13"/>
    </row>
    <row r="78" spans="2:36" x14ac:dyDescent="0.3">
      <c r="B78" s="7" t="s">
        <v>71</v>
      </c>
      <c r="C78" s="8" t="s">
        <v>48</v>
      </c>
      <c r="D78" s="9">
        <v>2250.46</v>
      </c>
      <c r="E78" s="9">
        <v>2124.9299999999998</v>
      </c>
      <c r="F78" s="9">
        <v>1940.81</v>
      </c>
      <c r="G78" s="9">
        <v>1880.2</v>
      </c>
      <c r="H78" s="9">
        <v>1960.42</v>
      </c>
      <c r="I78" s="9">
        <v>1990.99</v>
      </c>
      <c r="J78" s="9">
        <v>2080.66</v>
      </c>
      <c r="K78" s="9">
        <v>2127.7600000000002</v>
      </c>
      <c r="L78" s="9">
        <v>2000</v>
      </c>
      <c r="M78" s="9">
        <v>2000</v>
      </c>
      <c r="N78" s="9">
        <v>1442</v>
      </c>
      <c r="O78" s="9">
        <v>1870</v>
      </c>
      <c r="P78" s="9">
        <v>1832</v>
      </c>
      <c r="Q78" s="9">
        <v>1831.92</v>
      </c>
      <c r="R78" s="9">
        <v>1784.2</v>
      </c>
      <c r="S78" s="9">
        <v>1763.4</v>
      </c>
      <c r="T78" s="9">
        <v>2068</v>
      </c>
      <c r="U78" s="9">
        <v>1770.7</v>
      </c>
      <c r="V78" s="9">
        <v>1788.41</v>
      </c>
      <c r="W78" s="9">
        <v>0</v>
      </c>
      <c r="X78" s="9">
        <v>0</v>
      </c>
      <c r="Y78" s="9">
        <v>0</v>
      </c>
      <c r="Z78" s="9">
        <v>0</v>
      </c>
      <c r="AA78" s="9">
        <v>36506.86</v>
      </c>
      <c r="AC78" s="16">
        <v>2250.46</v>
      </c>
      <c r="AD78" s="13" t="s">
        <v>48</v>
      </c>
      <c r="AE78" s="13" t="s">
        <v>508</v>
      </c>
      <c r="AF78" s="13"/>
      <c r="AG78" s="13"/>
      <c r="AH78" s="13"/>
      <c r="AI78" s="13"/>
      <c r="AJ78" s="13"/>
    </row>
    <row r="79" spans="2:36" x14ac:dyDescent="0.3">
      <c r="B79" s="7" t="s">
        <v>72</v>
      </c>
      <c r="C79" s="8" t="s">
        <v>73</v>
      </c>
      <c r="D79" s="9">
        <v>2006.17</v>
      </c>
      <c r="E79" s="9">
        <v>1889.89</v>
      </c>
      <c r="F79" s="9">
        <v>1620.96</v>
      </c>
      <c r="G79" s="9">
        <v>1603.79</v>
      </c>
      <c r="H79" s="9">
        <v>4702.09</v>
      </c>
      <c r="I79" s="9">
        <v>3123.23</v>
      </c>
      <c r="J79" s="9">
        <v>1520.7</v>
      </c>
      <c r="K79" s="9">
        <v>1632.68</v>
      </c>
      <c r="L79" s="9">
        <v>1548</v>
      </c>
      <c r="M79" s="9">
        <v>1408</v>
      </c>
      <c r="N79" s="9">
        <v>1600</v>
      </c>
      <c r="O79" s="9">
        <v>1764</v>
      </c>
      <c r="P79" s="9">
        <v>1530</v>
      </c>
      <c r="Q79" s="9">
        <v>1520</v>
      </c>
      <c r="R79" s="9">
        <v>1468.2</v>
      </c>
      <c r="S79" s="9">
        <v>1204</v>
      </c>
      <c r="T79" s="9">
        <v>1393</v>
      </c>
      <c r="U79" s="9">
        <v>1596</v>
      </c>
      <c r="V79" s="9">
        <v>1874.47</v>
      </c>
      <c r="W79" s="9">
        <v>0</v>
      </c>
      <c r="X79" s="9">
        <v>0</v>
      </c>
      <c r="Y79" s="9">
        <v>0</v>
      </c>
      <c r="Z79" s="9">
        <v>0</v>
      </c>
      <c r="AA79" s="9">
        <v>35005.18</v>
      </c>
      <c r="AC79" s="12">
        <v>2250460</v>
      </c>
      <c r="AD79" s="13" t="s">
        <v>254</v>
      </c>
      <c r="AE79" s="13"/>
      <c r="AF79" s="13"/>
      <c r="AG79" s="13"/>
      <c r="AH79" s="13"/>
      <c r="AI79" s="13"/>
      <c r="AJ79" s="13"/>
    </row>
    <row r="80" spans="2:36" x14ac:dyDescent="0.3">
      <c r="B80" s="5" t="s">
        <v>74</v>
      </c>
      <c r="C80" s="10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C80" s="12">
        <v>2250460000</v>
      </c>
      <c r="AD80" s="13" t="s">
        <v>255</v>
      </c>
      <c r="AE80" s="13"/>
      <c r="AF80" s="13"/>
      <c r="AG80" s="13"/>
      <c r="AH80" s="13"/>
      <c r="AI80" s="13"/>
      <c r="AJ80" s="13"/>
    </row>
    <row r="81" spans="2:36" x14ac:dyDescent="0.3">
      <c r="B81" s="7" t="s">
        <v>75</v>
      </c>
      <c r="C81" s="8" t="s">
        <v>34</v>
      </c>
      <c r="D81" s="9">
        <v>20332</v>
      </c>
      <c r="E81" s="9">
        <v>20329</v>
      </c>
      <c r="F81" s="9">
        <v>21220</v>
      </c>
      <c r="G81" s="9">
        <v>21129</v>
      </c>
      <c r="H81" s="9">
        <v>21081</v>
      </c>
      <c r="I81" s="9">
        <v>20326</v>
      </c>
      <c r="J81" s="9">
        <v>20242</v>
      </c>
      <c r="K81" s="9">
        <v>20157</v>
      </c>
      <c r="L81" s="9">
        <v>20070</v>
      </c>
      <c r="M81" s="9">
        <v>19361</v>
      </c>
      <c r="N81" s="9">
        <v>19223</v>
      </c>
      <c r="O81" s="9">
        <v>19223</v>
      </c>
      <c r="P81" s="9">
        <v>19168</v>
      </c>
      <c r="Q81" s="9">
        <v>25300</v>
      </c>
      <c r="R81" s="9">
        <v>25300</v>
      </c>
      <c r="S81" s="9">
        <v>25000</v>
      </c>
      <c r="T81" s="9">
        <v>21100</v>
      </c>
      <c r="U81" s="9">
        <v>21100</v>
      </c>
      <c r="V81" s="9">
        <v>20000</v>
      </c>
      <c r="W81" s="9">
        <v>18023</v>
      </c>
      <c r="X81" s="9">
        <v>20000</v>
      </c>
      <c r="Y81" s="9">
        <v>18110</v>
      </c>
      <c r="Z81" s="9">
        <v>16000</v>
      </c>
      <c r="AA81" s="9">
        <v>471794</v>
      </c>
      <c r="AC81" s="12">
        <v>6161423.6824093089</v>
      </c>
      <c r="AD81" s="13" t="s">
        <v>256</v>
      </c>
      <c r="AE81" s="13"/>
      <c r="AF81" s="13"/>
      <c r="AG81" s="13"/>
      <c r="AH81" s="13"/>
      <c r="AI81" s="13"/>
      <c r="AJ81" s="13"/>
    </row>
    <row r="82" spans="2:36" ht="15" thickBot="1" x14ac:dyDescent="0.35">
      <c r="B82" s="7" t="s">
        <v>76</v>
      </c>
      <c r="C82" s="8" t="s">
        <v>34</v>
      </c>
      <c r="D82" s="9">
        <v>20329</v>
      </c>
      <c r="E82" s="9">
        <v>21220</v>
      </c>
      <c r="F82" s="9">
        <v>21129</v>
      </c>
      <c r="G82" s="9">
        <v>21081</v>
      </c>
      <c r="H82" s="9">
        <v>20326</v>
      </c>
      <c r="I82" s="9">
        <v>20242</v>
      </c>
      <c r="J82" s="9">
        <v>20157</v>
      </c>
      <c r="K82" s="9">
        <v>20070</v>
      </c>
      <c r="L82" s="9">
        <v>19361</v>
      </c>
      <c r="M82" s="9">
        <v>19223</v>
      </c>
      <c r="N82" s="9">
        <v>19223</v>
      </c>
      <c r="O82" s="9">
        <v>19168</v>
      </c>
      <c r="P82" s="9">
        <v>25300</v>
      </c>
      <c r="Q82" s="9">
        <v>25300</v>
      </c>
      <c r="R82" s="9">
        <v>25000</v>
      </c>
      <c r="S82" s="9">
        <v>21100</v>
      </c>
      <c r="T82" s="9">
        <v>21100</v>
      </c>
      <c r="U82" s="9">
        <v>20000</v>
      </c>
      <c r="V82" s="9">
        <v>0</v>
      </c>
      <c r="W82" s="9">
        <v>20000</v>
      </c>
      <c r="X82" s="9">
        <v>0</v>
      </c>
      <c r="Y82" s="9">
        <v>16000</v>
      </c>
      <c r="Z82" s="9">
        <v>0</v>
      </c>
      <c r="AA82" s="9">
        <v>415329</v>
      </c>
      <c r="AC82" s="16">
        <v>256725.98676705454</v>
      </c>
      <c r="AD82" s="13" t="s">
        <v>509</v>
      </c>
      <c r="AE82" s="13"/>
      <c r="AF82" s="13"/>
      <c r="AG82" s="13"/>
      <c r="AH82" s="13"/>
      <c r="AI82" s="13"/>
      <c r="AJ82" s="13"/>
    </row>
    <row r="83" spans="2:36" ht="15" thickBot="1" x14ac:dyDescent="0.35">
      <c r="B83" s="7" t="s">
        <v>77</v>
      </c>
      <c r="C83" s="8" t="s">
        <v>571</v>
      </c>
      <c r="D83" s="9">
        <v>6506</v>
      </c>
      <c r="E83" s="9">
        <v>6431</v>
      </c>
      <c r="F83" s="9">
        <v>6413</v>
      </c>
      <c r="G83" s="9">
        <v>6334</v>
      </c>
      <c r="H83" s="9">
        <v>6755</v>
      </c>
      <c r="I83" s="9">
        <v>6763</v>
      </c>
      <c r="J83" s="9">
        <v>6178</v>
      </c>
      <c r="K83" s="9">
        <v>6084</v>
      </c>
      <c r="L83" s="9">
        <v>6030</v>
      </c>
      <c r="M83" s="9">
        <v>5876</v>
      </c>
      <c r="N83" s="9">
        <v>5854</v>
      </c>
      <c r="O83" s="9">
        <v>6481</v>
      </c>
      <c r="P83" s="9">
        <v>5592</v>
      </c>
      <c r="Q83" s="9">
        <v>5491</v>
      </c>
      <c r="R83" s="9">
        <v>5479</v>
      </c>
      <c r="S83" s="9">
        <v>3025</v>
      </c>
      <c r="T83" s="9">
        <v>5653</v>
      </c>
      <c r="U83" s="9">
        <v>5747</v>
      </c>
      <c r="V83" s="9">
        <v>5518</v>
      </c>
      <c r="W83" s="9">
        <v>5351</v>
      </c>
      <c r="X83" s="9">
        <v>5100</v>
      </c>
      <c r="Y83" s="9">
        <v>4530</v>
      </c>
      <c r="Z83" s="9">
        <v>4938</v>
      </c>
      <c r="AA83" s="9">
        <v>132129</v>
      </c>
      <c r="AC83" s="14">
        <v>71.31277410195959</v>
      </c>
      <c r="AD83" s="15" t="s">
        <v>495</v>
      </c>
      <c r="AE83" s="13"/>
      <c r="AF83" s="13"/>
      <c r="AG83" s="13"/>
      <c r="AH83" s="13"/>
      <c r="AI83" s="13"/>
      <c r="AJ83" s="13"/>
    </row>
    <row r="84" spans="2:36" x14ac:dyDescent="0.3">
      <c r="B84" s="7" t="s">
        <v>78</v>
      </c>
      <c r="C84" s="8" t="s">
        <v>571</v>
      </c>
      <c r="D84" s="9">
        <v>6431</v>
      </c>
      <c r="E84" s="9">
        <v>6413</v>
      </c>
      <c r="F84" s="9">
        <v>6334</v>
      </c>
      <c r="G84" s="9">
        <v>6755</v>
      </c>
      <c r="H84" s="9">
        <v>6763</v>
      </c>
      <c r="I84" s="9">
        <v>6178</v>
      </c>
      <c r="J84" s="9">
        <v>6084</v>
      </c>
      <c r="K84" s="9">
        <v>6030</v>
      </c>
      <c r="L84" s="9">
        <v>5876</v>
      </c>
      <c r="M84" s="9">
        <v>5854</v>
      </c>
      <c r="N84" s="9">
        <v>6481</v>
      </c>
      <c r="O84" s="9">
        <v>5592</v>
      </c>
      <c r="P84" s="9">
        <v>5491</v>
      </c>
      <c r="Q84" s="9">
        <v>5479</v>
      </c>
      <c r="R84" s="9">
        <v>3025</v>
      </c>
      <c r="S84" s="9">
        <v>5653</v>
      </c>
      <c r="T84" s="9">
        <v>5747</v>
      </c>
      <c r="U84" s="9">
        <v>5518</v>
      </c>
      <c r="V84" s="9">
        <v>0</v>
      </c>
      <c r="W84" s="9">
        <v>5100</v>
      </c>
      <c r="X84" s="9">
        <v>0</v>
      </c>
      <c r="Y84" s="9">
        <v>4938</v>
      </c>
      <c r="Z84" s="9">
        <v>0</v>
      </c>
      <c r="AA84" s="9">
        <v>115742</v>
      </c>
      <c r="AC84" s="16"/>
      <c r="AD84" s="13"/>
      <c r="AE84" s="13"/>
      <c r="AF84" s="13"/>
      <c r="AG84" s="13"/>
      <c r="AH84" s="13"/>
      <c r="AI84" s="13"/>
      <c r="AJ84" s="13"/>
    </row>
    <row r="85" spans="2:36" x14ac:dyDescent="0.3">
      <c r="B85" s="7" t="s">
        <v>79</v>
      </c>
      <c r="C85" s="8" t="s">
        <v>572</v>
      </c>
      <c r="D85" s="9">
        <v>6918</v>
      </c>
      <c r="E85" s="9">
        <v>6840</v>
      </c>
      <c r="F85" s="9">
        <v>6831</v>
      </c>
      <c r="G85" s="9">
        <v>6759</v>
      </c>
      <c r="H85" s="9">
        <v>6755</v>
      </c>
      <c r="I85" s="9">
        <v>6763</v>
      </c>
      <c r="J85" s="9">
        <v>6556</v>
      </c>
      <c r="K85" s="9">
        <v>6489</v>
      </c>
      <c r="L85" s="9">
        <v>6430</v>
      </c>
      <c r="M85" s="9">
        <v>5876</v>
      </c>
      <c r="N85" s="9">
        <v>5854</v>
      </c>
      <c r="O85" s="9">
        <v>6639</v>
      </c>
      <c r="P85" s="9">
        <v>6293</v>
      </c>
      <c r="Q85" s="9">
        <v>6208</v>
      </c>
      <c r="R85" s="9">
        <v>6210</v>
      </c>
      <c r="S85" s="9">
        <v>6025</v>
      </c>
      <c r="T85" s="9">
        <v>5747</v>
      </c>
      <c r="U85" s="9">
        <v>5747</v>
      </c>
      <c r="V85" s="9">
        <v>5518</v>
      </c>
      <c r="W85" s="9">
        <v>5677</v>
      </c>
      <c r="X85" s="9">
        <v>5100</v>
      </c>
      <c r="Y85" s="9">
        <v>4530</v>
      </c>
      <c r="Z85" s="9">
        <v>0</v>
      </c>
      <c r="AA85" s="9">
        <v>135765</v>
      </c>
      <c r="AC85" s="16">
        <v>2006.17</v>
      </c>
      <c r="AD85" s="13" t="s">
        <v>73</v>
      </c>
      <c r="AE85" s="13"/>
      <c r="AF85" s="13" t="s">
        <v>510</v>
      </c>
      <c r="AG85" s="13"/>
      <c r="AH85" s="13"/>
      <c r="AI85" s="13"/>
      <c r="AJ85" s="13"/>
    </row>
    <row r="86" spans="2:36" x14ac:dyDescent="0.3">
      <c r="B86" s="7" t="s">
        <v>80</v>
      </c>
      <c r="C86" s="8" t="s">
        <v>572</v>
      </c>
      <c r="D86" s="9">
        <v>6840</v>
      </c>
      <c r="E86" s="9">
        <v>6831</v>
      </c>
      <c r="F86" s="9">
        <v>6759</v>
      </c>
      <c r="G86" s="9">
        <v>6755</v>
      </c>
      <c r="H86" s="9">
        <v>6763</v>
      </c>
      <c r="I86" s="9">
        <v>6556</v>
      </c>
      <c r="J86" s="9">
        <v>6489</v>
      </c>
      <c r="K86" s="9">
        <v>6430</v>
      </c>
      <c r="L86" s="9">
        <v>5876</v>
      </c>
      <c r="M86" s="9">
        <v>5854</v>
      </c>
      <c r="N86" s="9">
        <v>6639</v>
      </c>
      <c r="O86" s="9">
        <v>6293</v>
      </c>
      <c r="P86" s="9">
        <v>6208</v>
      </c>
      <c r="Q86" s="9">
        <v>6210</v>
      </c>
      <c r="R86" s="9">
        <v>6025</v>
      </c>
      <c r="S86" s="9">
        <v>5747</v>
      </c>
      <c r="T86" s="9">
        <v>5747</v>
      </c>
      <c r="U86" s="9">
        <v>5518</v>
      </c>
      <c r="V86" s="9">
        <v>0</v>
      </c>
      <c r="W86" s="9">
        <v>5100</v>
      </c>
      <c r="X86" s="9">
        <v>0</v>
      </c>
      <c r="Y86" s="9">
        <v>0</v>
      </c>
      <c r="Z86" s="9">
        <v>0</v>
      </c>
      <c r="AA86" s="9">
        <v>118640</v>
      </c>
      <c r="AC86" s="12">
        <v>2006170</v>
      </c>
      <c r="AD86" s="13" t="s">
        <v>511</v>
      </c>
      <c r="AE86" s="13"/>
      <c r="AF86" s="13"/>
      <c r="AG86" s="13"/>
      <c r="AH86" s="13"/>
      <c r="AI86" s="13"/>
      <c r="AJ86" s="13"/>
    </row>
    <row r="87" spans="2:36" x14ac:dyDescent="0.3">
      <c r="B87" s="7" t="s">
        <v>81</v>
      </c>
      <c r="C87" s="8" t="s">
        <v>573</v>
      </c>
      <c r="D87" s="9">
        <v>83</v>
      </c>
      <c r="E87" s="9">
        <v>83</v>
      </c>
      <c r="F87" s="9">
        <v>85</v>
      </c>
      <c r="G87" s="9">
        <v>70</v>
      </c>
      <c r="H87" s="9">
        <v>69</v>
      </c>
      <c r="I87" s="9">
        <v>67</v>
      </c>
      <c r="J87" s="9">
        <v>67</v>
      </c>
      <c r="K87" s="9">
        <v>67</v>
      </c>
      <c r="L87" s="9">
        <v>67</v>
      </c>
      <c r="M87" s="9">
        <v>65</v>
      </c>
      <c r="N87" s="9">
        <v>65</v>
      </c>
      <c r="O87" s="9">
        <v>65</v>
      </c>
      <c r="P87" s="9">
        <v>63</v>
      </c>
      <c r="Q87" s="9">
        <v>63</v>
      </c>
      <c r="R87" s="9">
        <v>62</v>
      </c>
      <c r="S87" s="9">
        <v>62</v>
      </c>
      <c r="T87" s="9">
        <v>61</v>
      </c>
      <c r="U87" s="9">
        <v>60</v>
      </c>
      <c r="V87" s="9">
        <v>59</v>
      </c>
      <c r="W87" s="9">
        <v>50</v>
      </c>
      <c r="X87" s="9">
        <v>50</v>
      </c>
      <c r="Y87" s="9">
        <v>50.9</v>
      </c>
      <c r="Z87" s="9">
        <v>50.33</v>
      </c>
      <c r="AA87" s="9">
        <v>1484.23</v>
      </c>
      <c r="AC87" s="16">
        <v>167180.83333333334</v>
      </c>
      <c r="AD87" s="13" t="s">
        <v>512</v>
      </c>
      <c r="AE87" s="13"/>
      <c r="AF87" s="13"/>
      <c r="AG87" s="13"/>
      <c r="AH87" s="13"/>
      <c r="AI87" s="13"/>
      <c r="AJ87" s="13"/>
    </row>
    <row r="88" spans="2:36" x14ac:dyDescent="0.3">
      <c r="B88" s="7" t="s">
        <v>82</v>
      </c>
      <c r="C88" s="8" t="s">
        <v>573</v>
      </c>
      <c r="D88" s="9">
        <v>83</v>
      </c>
      <c r="E88" s="9">
        <v>85</v>
      </c>
      <c r="F88" s="9">
        <v>70</v>
      </c>
      <c r="G88" s="9">
        <v>69</v>
      </c>
      <c r="H88" s="9">
        <v>67</v>
      </c>
      <c r="I88" s="9">
        <v>67</v>
      </c>
      <c r="J88" s="9">
        <v>67</v>
      </c>
      <c r="K88" s="9">
        <v>67</v>
      </c>
      <c r="L88" s="9">
        <v>65</v>
      </c>
      <c r="M88" s="9">
        <v>65</v>
      </c>
      <c r="N88" s="9">
        <v>65</v>
      </c>
      <c r="O88" s="9">
        <v>63</v>
      </c>
      <c r="P88" s="9">
        <v>63</v>
      </c>
      <c r="Q88" s="9">
        <v>62</v>
      </c>
      <c r="R88" s="9">
        <v>62</v>
      </c>
      <c r="S88" s="9">
        <v>61</v>
      </c>
      <c r="T88" s="9">
        <v>60</v>
      </c>
      <c r="U88" s="9">
        <v>59</v>
      </c>
      <c r="V88" s="9">
        <v>0</v>
      </c>
      <c r="W88" s="9">
        <v>50</v>
      </c>
      <c r="X88" s="9">
        <v>0</v>
      </c>
      <c r="Y88" s="9">
        <v>50.33</v>
      </c>
      <c r="Z88" s="9">
        <v>0</v>
      </c>
      <c r="AA88" s="9">
        <v>1300.33</v>
      </c>
      <c r="AC88" s="16">
        <v>5492.5941136208075</v>
      </c>
      <c r="AD88" s="13" t="s">
        <v>513</v>
      </c>
      <c r="AE88" s="13"/>
      <c r="AF88" s="13"/>
      <c r="AG88" s="13"/>
      <c r="AH88" s="13"/>
      <c r="AI88" s="13"/>
      <c r="AJ88" s="13"/>
    </row>
    <row r="89" spans="2:36" x14ac:dyDescent="0.3">
      <c r="B89" s="7" t="s">
        <v>83</v>
      </c>
      <c r="C89" s="8" t="s">
        <v>48</v>
      </c>
      <c r="D89" s="9">
        <v>1794.73</v>
      </c>
      <c r="E89" s="9">
        <v>1187.21</v>
      </c>
      <c r="F89" s="9">
        <v>1000</v>
      </c>
      <c r="G89" s="9">
        <v>1186</v>
      </c>
      <c r="H89" s="9">
        <v>1260</v>
      </c>
      <c r="I89" s="9">
        <v>1156.6099999999999</v>
      </c>
      <c r="J89" s="9">
        <v>927.91</v>
      </c>
      <c r="K89" s="9">
        <v>995.52</v>
      </c>
      <c r="L89" s="9">
        <v>916.8</v>
      </c>
      <c r="M89" s="9">
        <v>909.6</v>
      </c>
      <c r="N89" s="9">
        <v>1138</v>
      </c>
      <c r="O89" s="9">
        <v>1510</v>
      </c>
      <c r="P89" s="9">
        <v>1480</v>
      </c>
      <c r="Q89" s="9">
        <v>1450</v>
      </c>
      <c r="R89" s="9">
        <v>1410</v>
      </c>
      <c r="S89" s="9">
        <v>1395</v>
      </c>
      <c r="T89" s="9">
        <v>1314.6</v>
      </c>
      <c r="U89" s="9">
        <v>1274.9000000000001</v>
      </c>
      <c r="V89" s="9">
        <v>1289.2</v>
      </c>
      <c r="W89" s="9">
        <v>1460</v>
      </c>
      <c r="X89" s="9">
        <v>2000</v>
      </c>
      <c r="Y89" s="9">
        <v>2733.1</v>
      </c>
      <c r="Z89" s="9">
        <v>2384.1799999999998</v>
      </c>
      <c r="AA89" s="9">
        <v>32173.360000000001</v>
      </c>
      <c r="AC89" s="17"/>
      <c r="AD89" s="17"/>
      <c r="AE89" s="13"/>
      <c r="AF89" s="13"/>
      <c r="AG89" s="13"/>
      <c r="AH89" s="13"/>
      <c r="AI89" s="13"/>
      <c r="AJ89" s="13"/>
    </row>
    <row r="90" spans="2:36" x14ac:dyDescent="0.3">
      <c r="B90" s="7" t="s">
        <v>84</v>
      </c>
      <c r="C90" s="8" t="s">
        <v>48</v>
      </c>
      <c r="D90" s="9">
        <v>1794.73</v>
      </c>
      <c r="E90" s="9">
        <v>1187.21</v>
      </c>
      <c r="F90" s="9">
        <v>1000</v>
      </c>
      <c r="G90" s="9">
        <v>1186</v>
      </c>
      <c r="H90" s="9">
        <v>1260</v>
      </c>
      <c r="I90" s="9">
        <v>1156.6099999999999</v>
      </c>
      <c r="J90" s="9">
        <v>927.91</v>
      </c>
      <c r="K90" s="9">
        <v>995.52</v>
      </c>
      <c r="L90" s="9">
        <v>916.8</v>
      </c>
      <c r="M90" s="9">
        <v>909.6</v>
      </c>
      <c r="N90" s="9">
        <v>1138</v>
      </c>
      <c r="O90" s="9">
        <v>1510</v>
      </c>
      <c r="P90" s="9">
        <v>1480</v>
      </c>
      <c r="Q90" s="9">
        <v>1450</v>
      </c>
      <c r="R90" s="9">
        <v>1410</v>
      </c>
      <c r="S90" s="9">
        <v>0</v>
      </c>
      <c r="T90" s="9">
        <v>0</v>
      </c>
      <c r="U90" s="9">
        <v>0</v>
      </c>
      <c r="V90" s="9">
        <v>0</v>
      </c>
      <c r="W90" s="9">
        <v>60</v>
      </c>
      <c r="X90" s="9">
        <v>0</v>
      </c>
      <c r="Y90" s="9">
        <v>0</v>
      </c>
      <c r="Z90" s="9">
        <v>0</v>
      </c>
      <c r="AA90" s="9">
        <v>18382.38</v>
      </c>
      <c r="AC90" s="16">
        <v>109.17</v>
      </c>
      <c r="AD90" s="13" t="s">
        <v>73</v>
      </c>
      <c r="AE90" s="13"/>
      <c r="AF90" s="13" t="s">
        <v>514</v>
      </c>
      <c r="AG90" s="13"/>
      <c r="AH90" s="13"/>
      <c r="AI90" s="13"/>
      <c r="AJ90" s="13"/>
    </row>
    <row r="91" spans="2:36" x14ac:dyDescent="0.3">
      <c r="B91" s="7" t="s">
        <v>85</v>
      </c>
      <c r="C91" s="8" t="s">
        <v>48</v>
      </c>
      <c r="D91" s="9">
        <v>1366.47</v>
      </c>
      <c r="E91" s="9">
        <v>1327.3</v>
      </c>
      <c r="F91" s="9">
        <v>1150.33</v>
      </c>
      <c r="G91" s="9">
        <v>1121.69</v>
      </c>
      <c r="H91" s="9">
        <v>1317.63</v>
      </c>
      <c r="I91" s="9">
        <v>1364.55</v>
      </c>
      <c r="J91" s="9">
        <v>1360.9</v>
      </c>
      <c r="K91" s="9">
        <v>1442.99</v>
      </c>
      <c r="L91" s="9">
        <v>1086.4000000000001</v>
      </c>
      <c r="M91" s="9">
        <v>1076.8</v>
      </c>
      <c r="N91" s="9">
        <v>910</v>
      </c>
      <c r="O91" s="9">
        <v>900</v>
      </c>
      <c r="P91" s="9">
        <v>900</v>
      </c>
      <c r="Q91" s="9">
        <v>850</v>
      </c>
      <c r="R91" s="9">
        <v>810</v>
      </c>
      <c r="S91" s="9">
        <v>796</v>
      </c>
      <c r="T91" s="9">
        <v>742.3</v>
      </c>
      <c r="U91" s="9">
        <v>726.7</v>
      </c>
      <c r="V91" s="9">
        <v>735.1</v>
      </c>
      <c r="W91" s="9">
        <v>835</v>
      </c>
      <c r="X91" s="9">
        <v>432</v>
      </c>
      <c r="Y91" s="9">
        <v>551.9</v>
      </c>
      <c r="Z91" s="9">
        <v>0</v>
      </c>
      <c r="AA91" s="9">
        <v>21804.06</v>
      </c>
      <c r="AC91" s="12">
        <v>109170</v>
      </c>
      <c r="AD91" s="13" t="s">
        <v>511</v>
      </c>
      <c r="AE91" s="13"/>
      <c r="AF91" s="13"/>
      <c r="AG91" s="13"/>
      <c r="AH91" s="13"/>
      <c r="AI91" s="13"/>
      <c r="AJ91" s="13"/>
    </row>
    <row r="92" spans="2:36" x14ac:dyDescent="0.3">
      <c r="B92" s="7" t="s">
        <v>86</v>
      </c>
      <c r="C92" s="8" t="s">
        <v>572</v>
      </c>
      <c r="D92" s="9">
        <v>6490</v>
      </c>
      <c r="E92" s="9">
        <v>6392</v>
      </c>
      <c r="F92" s="9">
        <v>6354</v>
      </c>
      <c r="G92" s="9">
        <v>6276</v>
      </c>
      <c r="H92" s="9">
        <v>6366</v>
      </c>
      <c r="I92" s="9">
        <v>6265</v>
      </c>
      <c r="J92" s="9">
        <v>6074</v>
      </c>
      <c r="K92" s="9">
        <v>5995</v>
      </c>
      <c r="L92" s="9">
        <v>5936</v>
      </c>
      <c r="M92" s="9">
        <v>5440</v>
      </c>
      <c r="N92" s="9">
        <v>5413</v>
      </c>
      <c r="O92" s="9">
        <v>6639</v>
      </c>
      <c r="P92" s="9">
        <v>6293</v>
      </c>
      <c r="Q92" s="9">
        <v>6208</v>
      </c>
      <c r="R92" s="9">
        <v>6210</v>
      </c>
      <c r="S92" s="9">
        <v>5990</v>
      </c>
      <c r="T92" s="9">
        <v>5653</v>
      </c>
      <c r="U92" s="9">
        <v>5653</v>
      </c>
      <c r="V92" s="9">
        <v>5125</v>
      </c>
      <c r="W92" s="9">
        <v>5251</v>
      </c>
      <c r="X92" s="9">
        <v>5100</v>
      </c>
      <c r="Y92" s="9">
        <v>4105</v>
      </c>
      <c r="Z92" s="9">
        <v>0</v>
      </c>
      <c r="AA92" s="9">
        <v>129228</v>
      </c>
      <c r="AC92" s="16">
        <v>9097.5</v>
      </c>
      <c r="AD92" s="13" t="s">
        <v>512</v>
      </c>
      <c r="AE92" s="13"/>
      <c r="AF92" s="13"/>
      <c r="AG92" s="13"/>
      <c r="AH92" s="13"/>
      <c r="AI92" s="13"/>
      <c r="AJ92" s="13"/>
    </row>
    <row r="93" spans="2:36" x14ac:dyDescent="0.3">
      <c r="B93" s="7" t="s">
        <v>87</v>
      </c>
      <c r="C93" s="8" t="s">
        <v>572</v>
      </c>
      <c r="D93" s="9">
        <v>6392</v>
      </c>
      <c r="E93" s="9">
        <v>6354</v>
      </c>
      <c r="F93" s="9">
        <v>6276</v>
      </c>
      <c r="G93" s="9">
        <v>6366</v>
      </c>
      <c r="H93" s="9">
        <v>6265</v>
      </c>
      <c r="I93" s="9">
        <v>6074</v>
      </c>
      <c r="J93" s="9">
        <v>5995</v>
      </c>
      <c r="K93" s="9">
        <v>5936</v>
      </c>
      <c r="L93" s="9">
        <v>5440</v>
      </c>
      <c r="M93" s="9">
        <v>5413</v>
      </c>
      <c r="N93" s="9">
        <v>6639</v>
      </c>
      <c r="O93" s="9">
        <v>6293</v>
      </c>
      <c r="P93" s="9">
        <v>6208</v>
      </c>
      <c r="Q93" s="9">
        <v>6210</v>
      </c>
      <c r="R93" s="9">
        <v>5990</v>
      </c>
      <c r="S93" s="9">
        <v>5653</v>
      </c>
      <c r="T93" s="9">
        <v>5653</v>
      </c>
      <c r="U93" s="9">
        <v>5125</v>
      </c>
      <c r="V93" s="9">
        <v>0</v>
      </c>
      <c r="W93" s="9">
        <v>5100</v>
      </c>
      <c r="X93" s="9">
        <v>0</v>
      </c>
      <c r="Y93" s="9">
        <v>0</v>
      </c>
      <c r="Z93" s="9">
        <v>0</v>
      </c>
      <c r="AA93" s="9">
        <v>113382</v>
      </c>
      <c r="AC93" s="16">
        <v>298.89117043121149</v>
      </c>
      <c r="AD93" s="13" t="s">
        <v>513</v>
      </c>
      <c r="AE93" s="13"/>
      <c r="AF93" s="13"/>
      <c r="AG93" s="13"/>
      <c r="AH93" s="13"/>
      <c r="AI93" s="13"/>
      <c r="AJ93" s="13"/>
    </row>
    <row r="94" spans="2:36" x14ac:dyDescent="0.3">
      <c r="B94" s="7" t="s">
        <v>88</v>
      </c>
      <c r="C94" s="8" t="s">
        <v>571</v>
      </c>
      <c r="D94" s="9">
        <v>7965</v>
      </c>
      <c r="E94" s="9">
        <v>7810</v>
      </c>
      <c r="F94" s="9">
        <v>7669</v>
      </c>
      <c r="G94" s="9">
        <v>7666</v>
      </c>
      <c r="H94" s="9">
        <v>7425</v>
      </c>
      <c r="I94" s="9">
        <v>7433</v>
      </c>
      <c r="J94" s="9">
        <v>7156</v>
      </c>
      <c r="K94" s="9">
        <v>7020</v>
      </c>
      <c r="L94" s="9">
        <v>7016</v>
      </c>
      <c r="M94" s="9">
        <v>6725</v>
      </c>
      <c r="N94" s="9">
        <v>6433</v>
      </c>
      <c r="O94" s="9">
        <v>6618</v>
      </c>
      <c r="P94" s="9">
        <v>6069</v>
      </c>
      <c r="Q94" s="9">
        <v>5969</v>
      </c>
      <c r="R94" s="9">
        <v>5881</v>
      </c>
      <c r="S94" s="9">
        <v>5840</v>
      </c>
      <c r="T94" s="9">
        <v>5699</v>
      </c>
      <c r="U94" s="9">
        <v>5747</v>
      </c>
      <c r="V94" s="9">
        <v>5518</v>
      </c>
      <c r="W94" s="9">
        <v>5351</v>
      </c>
      <c r="X94" s="9">
        <v>5100</v>
      </c>
      <c r="Y94" s="9">
        <v>4530</v>
      </c>
      <c r="Z94" s="9">
        <v>0</v>
      </c>
      <c r="AA94" s="9">
        <v>142640</v>
      </c>
    </row>
    <row r="95" spans="2:36" x14ac:dyDescent="0.3">
      <c r="B95" s="7" t="s">
        <v>89</v>
      </c>
      <c r="C95" s="8" t="s">
        <v>571</v>
      </c>
      <c r="D95" s="9">
        <v>7810</v>
      </c>
      <c r="E95" s="9">
        <v>7669</v>
      </c>
      <c r="F95" s="9">
        <v>7666</v>
      </c>
      <c r="G95" s="9">
        <v>7425</v>
      </c>
      <c r="H95" s="9">
        <v>7433</v>
      </c>
      <c r="I95" s="9">
        <v>7156</v>
      </c>
      <c r="J95" s="9">
        <v>7020</v>
      </c>
      <c r="K95" s="9">
        <v>7016</v>
      </c>
      <c r="L95" s="9">
        <v>6725</v>
      </c>
      <c r="M95" s="9">
        <v>6433</v>
      </c>
      <c r="N95" s="9">
        <v>6618</v>
      </c>
      <c r="O95" s="9">
        <v>6069</v>
      </c>
      <c r="P95" s="9">
        <v>5969</v>
      </c>
      <c r="Q95" s="9">
        <v>5881</v>
      </c>
      <c r="R95" s="9">
        <v>5840</v>
      </c>
      <c r="S95" s="9">
        <v>5699</v>
      </c>
      <c r="T95" s="9">
        <v>5747</v>
      </c>
      <c r="U95" s="9">
        <v>5518</v>
      </c>
      <c r="V95" s="9">
        <v>0</v>
      </c>
      <c r="W95" s="9">
        <v>5100</v>
      </c>
      <c r="X95" s="9">
        <v>0</v>
      </c>
      <c r="Y95" s="9">
        <v>0</v>
      </c>
      <c r="Z95" s="9">
        <v>0</v>
      </c>
      <c r="AA95" s="9">
        <v>124794</v>
      </c>
    </row>
    <row r="96" spans="2:36" x14ac:dyDescent="0.3">
      <c r="B96" s="7" t="s">
        <v>90</v>
      </c>
      <c r="C96" s="8" t="s">
        <v>48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</row>
    <row r="97" spans="2:27" x14ac:dyDescent="0.3">
      <c r="B97" s="7" t="s">
        <v>91</v>
      </c>
      <c r="C97" s="8" t="s">
        <v>48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</row>
    <row r="98" spans="2:27" x14ac:dyDescent="0.3">
      <c r="B98" s="7" t="s">
        <v>92</v>
      </c>
      <c r="C98" s="8" t="s">
        <v>48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</row>
    <row r="99" spans="2:27" x14ac:dyDescent="0.3">
      <c r="B99" s="7" t="s">
        <v>93</v>
      </c>
      <c r="C99" s="8" t="s">
        <v>48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</row>
    <row r="100" spans="2:27" x14ac:dyDescent="0.3">
      <c r="B100" s="7" t="s">
        <v>94</v>
      </c>
      <c r="C100" s="8" t="s">
        <v>34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</row>
    <row r="101" spans="2:27" x14ac:dyDescent="0.3">
      <c r="B101" s="7" t="s">
        <v>95</v>
      </c>
      <c r="C101" s="8" t="s">
        <v>34</v>
      </c>
      <c r="D101" s="9">
        <v>20332</v>
      </c>
      <c r="E101" s="9">
        <v>20329</v>
      </c>
      <c r="F101" s="9">
        <v>20541</v>
      </c>
      <c r="G101" s="9">
        <v>20453</v>
      </c>
      <c r="H101" s="9">
        <v>20407</v>
      </c>
      <c r="I101" s="9">
        <v>20326</v>
      </c>
      <c r="J101" s="9">
        <v>20242</v>
      </c>
      <c r="K101" s="9">
        <v>20157</v>
      </c>
      <c r="L101" s="9">
        <v>20070</v>
      </c>
      <c r="M101" s="9">
        <v>19361</v>
      </c>
      <c r="N101" s="9">
        <v>19223</v>
      </c>
      <c r="O101" s="9">
        <v>19223</v>
      </c>
      <c r="P101" s="9">
        <v>19168</v>
      </c>
      <c r="Q101" s="9">
        <v>25300</v>
      </c>
      <c r="R101" s="9">
        <v>25300</v>
      </c>
      <c r="S101" s="9">
        <v>25000</v>
      </c>
      <c r="T101" s="9">
        <v>21100</v>
      </c>
      <c r="U101" s="9">
        <v>21100</v>
      </c>
      <c r="V101" s="9">
        <v>20000</v>
      </c>
      <c r="W101" s="9">
        <v>18023</v>
      </c>
      <c r="X101" s="9">
        <v>0</v>
      </c>
      <c r="Y101" s="9">
        <v>0</v>
      </c>
      <c r="Z101" s="9">
        <v>0</v>
      </c>
      <c r="AA101" s="9">
        <v>415655</v>
      </c>
    </row>
    <row r="102" spans="2:27" x14ac:dyDescent="0.3">
      <c r="B102" s="7" t="s">
        <v>96</v>
      </c>
      <c r="C102" s="8" t="s">
        <v>34</v>
      </c>
      <c r="D102" s="9">
        <v>20329</v>
      </c>
      <c r="E102" s="9">
        <v>20541</v>
      </c>
      <c r="F102" s="9">
        <v>20453</v>
      </c>
      <c r="G102" s="9">
        <v>20407</v>
      </c>
      <c r="H102" s="9">
        <v>20326</v>
      </c>
      <c r="I102" s="9">
        <v>20242</v>
      </c>
      <c r="J102" s="9">
        <v>20157</v>
      </c>
      <c r="K102" s="9">
        <v>20070</v>
      </c>
      <c r="L102" s="9">
        <v>19361</v>
      </c>
      <c r="M102" s="9">
        <v>19223</v>
      </c>
      <c r="N102" s="9">
        <v>19223</v>
      </c>
      <c r="O102" s="9">
        <v>19168</v>
      </c>
      <c r="P102" s="9">
        <v>25300</v>
      </c>
      <c r="Q102" s="9">
        <v>25300</v>
      </c>
      <c r="R102" s="9">
        <v>25000</v>
      </c>
      <c r="S102" s="9">
        <v>21100</v>
      </c>
      <c r="T102" s="9">
        <v>21100</v>
      </c>
      <c r="U102" s="9">
        <v>20000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377300</v>
      </c>
    </row>
    <row r="103" spans="2:27" x14ac:dyDescent="0.3">
      <c r="B103" s="7" t="s">
        <v>97</v>
      </c>
      <c r="C103" s="8" t="s">
        <v>73</v>
      </c>
      <c r="D103" s="9">
        <v>109.17</v>
      </c>
      <c r="E103" s="9">
        <v>118.98</v>
      </c>
      <c r="F103" s="9">
        <v>94.59</v>
      </c>
      <c r="G103" s="9">
        <v>97.34</v>
      </c>
      <c r="H103" s="9">
        <v>100.34</v>
      </c>
      <c r="I103" s="9">
        <v>103.58</v>
      </c>
      <c r="J103" s="9">
        <v>72.349999999999994</v>
      </c>
      <c r="K103" s="9">
        <v>64.48</v>
      </c>
      <c r="L103" s="9">
        <v>57</v>
      </c>
      <c r="M103" s="9">
        <v>49</v>
      </c>
      <c r="N103" s="9">
        <v>74.400000000000006</v>
      </c>
      <c r="O103" s="9">
        <v>21</v>
      </c>
      <c r="P103" s="9">
        <v>18</v>
      </c>
      <c r="Q103" s="9">
        <v>17.2</v>
      </c>
      <c r="R103" s="9">
        <v>17.2</v>
      </c>
      <c r="S103" s="9">
        <v>16.3</v>
      </c>
      <c r="T103" s="9">
        <v>16.3</v>
      </c>
      <c r="U103" s="9">
        <v>15600</v>
      </c>
      <c r="V103" s="9">
        <v>1874.47</v>
      </c>
      <c r="W103" s="9">
        <v>0</v>
      </c>
      <c r="X103" s="9">
        <v>0</v>
      </c>
      <c r="Y103" s="9">
        <v>0</v>
      </c>
      <c r="Z103" s="9">
        <v>0</v>
      </c>
      <c r="AA103" s="9">
        <v>18521.7</v>
      </c>
    </row>
    <row r="104" spans="2:27" x14ac:dyDescent="0.3">
      <c r="B104" s="5" t="s">
        <v>98</v>
      </c>
      <c r="C104" s="10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2:27" x14ac:dyDescent="0.3">
      <c r="B105" s="7" t="s">
        <v>99</v>
      </c>
      <c r="C105" s="8" t="s">
        <v>574</v>
      </c>
      <c r="D105" s="9">
        <v>5934983.7800000003</v>
      </c>
      <c r="E105" s="9">
        <v>6027313.4100000001</v>
      </c>
      <c r="F105" s="9">
        <v>5695492.1200000001</v>
      </c>
      <c r="G105" s="9">
        <v>5519238.5499999998</v>
      </c>
      <c r="H105" s="9">
        <v>5843768.2000000002</v>
      </c>
      <c r="I105" s="9">
        <v>4824909.21</v>
      </c>
      <c r="J105" s="9">
        <v>4448819.6100000003</v>
      </c>
      <c r="K105" s="9">
        <v>4320354.7300000004</v>
      </c>
      <c r="L105" s="9">
        <v>3725451.98</v>
      </c>
      <c r="M105" s="9">
        <v>3646425.77</v>
      </c>
      <c r="N105" s="9">
        <v>3971314.79</v>
      </c>
      <c r="O105" s="9">
        <v>3723758</v>
      </c>
      <c r="P105" s="9">
        <v>3165433</v>
      </c>
      <c r="Q105" s="9">
        <v>2861588.61</v>
      </c>
      <c r="R105" s="9">
        <v>2440380.0499999998</v>
      </c>
      <c r="S105" s="9">
        <v>2199832.4</v>
      </c>
      <c r="T105" s="9">
        <v>2076952.29</v>
      </c>
      <c r="U105" s="9">
        <v>1745623.33</v>
      </c>
      <c r="V105" s="9">
        <v>1495589.9</v>
      </c>
      <c r="W105" s="9">
        <v>1020000</v>
      </c>
      <c r="X105" s="9">
        <v>472500</v>
      </c>
      <c r="Y105" s="9">
        <v>379176.3</v>
      </c>
      <c r="Z105" s="9">
        <v>371741.48</v>
      </c>
      <c r="AA105" s="9">
        <v>75910647.510000005</v>
      </c>
    </row>
    <row r="106" spans="2:27" x14ac:dyDescent="0.3">
      <c r="B106" s="7" t="s">
        <v>100</v>
      </c>
      <c r="C106" s="8" t="s">
        <v>574</v>
      </c>
      <c r="D106" s="9">
        <v>3338048.25</v>
      </c>
      <c r="E106" s="9">
        <v>3400871.37</v>
      </c>
      <c r="F106" s="9">
        <v>3209329.3</v>
      </c>
      <c r="G106" s="9">
        <v>3085199.11</v>
      </c>
      <c r="H106" s="9">
        <v>3278765.63</v>
      </c>
      <c r="I106" s="9">
        <v>2722125.63</v>
      </c>
      <c r="J106" s="9">
        <v>2521786.88</v>
      </c>
      <c r="K106" s="9">
        <v>2480426.5299999998</v>
      </c>
      <c r="L106" s="9">
        <v>2095016.05</v>
      </c>
      <c r="M106" s="9">
        <v>2034846.95</v>
      </c>
      <c r="N106" s="9">
        <v>2094822.27</v>
      </c>
      <c r="O106" s="9">
        <v>1962058</v>
      </c>
      <c r="P106" s="9">
        <v>1657176</v>
      </c>
      <c r="Q106" s="9">
        <v>1502131.26</v>
      </c>
      <c r="R106" s="9">
        <v>1447432.02</v>
      </c>
      <c r="S106" s="9">
        <v>1408960.75</v>
      </c>
      <c r="T106" s="9">
        <v>1360161.39</v>
      </c>
      <c r="U106" s="9">
        <v>1154221.71</v>
      </c>
      <c r="V106" s="9">
        <v>999744</v>
      </c>
      <c r="W106" s="9">
        <v>679200</v>
      </c>
      <c r="X106" s="9">
        <v>315000</v>
      </c>
      <c r="Y106" s="9">
        <v>297593.13</v>
      </c>
      <c r="Z106" s="9">
        <v>291757.98</v>
      </c>
      <c r="AA106" s="9">
        <v>43336674.210000001</v>
      </c>
    </row>
    <row r="107" spans="2:27" x14ac:dyDescent="0.3">
      <c r="B107" s="7" t="s">
        <v>101</v>
      </c>
      <c r="C107" s="8" t="s">
        <v>574</v>
      </c>
      <c r="D107" s="9">
        <v>2596935.5299999998</v>
      </c>
      <c r="E107" s="9">
        <v>2626442.04</v>
      </c>
      <c r="F107" s="9">
        <v>2486162.8199999998</v>
      </c>
      <c r="G107" s="9">
        <v>2434039.44</v>
      </c>
      <c r="H107" s="9">
        <v>2565002.5699999998</v>
      </c>
      <c r="I107" s="9">
        <v>2102783.58</v>
      </c>
      <c r="J107" s="9">
        <v>1927032.73</v>
      </c>
      <c r="K107" s="9">
        <v>1839928.2</v>
      </c>
      <c r="L107" s="9">
        <v>1630435.93</v>
      </c>
      <c r="M107" s="9">
        <v>1611578.82</v>
      </c>
      <c r="N107" s="9">
        <v>1876492.52</v>
      </c>
      <c r="O107" s="9">
        <v>1761700</v>
      </c>
      <c r="P107" s="9">
        <v>1508257</v>
      </c>
      <c r="Q107" s="9">
        <v>1359457.35</v>
      </c>
      <c r="R107" s="9">
        <v>992948.03</v>
      </c>
      <c r="S107" s="9">
        <v>790871.65</v>
      </c>
      <c r="T107" s="9">
        <v>716790.9</v>
      </c>
      <c r="U107" s="9">
        <v>591401.62</v>
      </c>
      <c r="V107" s="9">
        <v>495845.9</v>
      </c>
      <c r="W107" s="9">
        <v>340800</v>
      </c>
      <c r="X107" s="9">
        <v>157500</v>
      </c>
      <c r="Y107" s="9">
        <v>81583.17</v>
      </c>
      <c r="Z107" s="9">
        <v>79983.5</v>
      </c>
      <c r="AA107" s="9">
        <v>32573973.300000001</v>
      </c>
    </row>
    <row r="108" spans="2:27" x14ac:dyDescent="0.3">
      <c r="B108" s="7" t="s">
        <v>102</v>
      </c>
      <c r="C108" s="8" t="s">
        <v>574</v>
      </c>
      <c r="D108" s="9">
        <v>252085.47</v>
      </c>
      <c r="E108" s="9">
        <v>131618</v>
      </c>
      <c r="F108" s="9">
        <v>162211.5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103230.64</v>
      </c>
      <c r="S108" s="9">
        <v>116669.98</v>
      </c>
      <c r="T108" s="9">
        <v>6200.21</v>
      </c>
      <c r="U108" s="9">
        <v>0</v>
      </c>
      <c r="V108" s="9">
        <v>92517.24</v>
      </c>
      <c r="W108" s="9">
        <v>153000</v>
      </c>
      <c r="X108" s="9">
        <v>47250</v>
      </c>
      <c r="Y108" s="9">
        <v>0</v>
      </c>
      <c r="Z108" s="9">
        <v>0</v>
      </c>
      <c r="AA108" s="9">
        <v>1064783.04</v>
      </c>
    </row>
    <row r="109" spans="2:27" x14ac:dyDescent="0.3">
      <c r="B109" s="7" t="s">
        <v>103</v>
      </c>
      <c r="C109" s="8" t="s">
        <v>574</v>
      </c>
      <c r="D109" s="9">
        <v>6187069.25</v>
      </c>
      <c r="E109" s="9">
        <v>6158931.4100000001</v>
      </c>
      <c r="F109" s="9">
        <v>5857703.6200000001</v>
      </c>
      <c r="G109" s="9">
        <v>5519238.5499999998</v>
      </c>
      <c r="H109" s="9">
        <v>5843768.2000000002</v>
      </c>
      <c r="I109" s="9">
        <v>4824909.21</v>
      </c>
      <c r="J109" s="9">
        <v>4448819.6100000003</v>
      </c>
      <c r="K109" s="9">
        <v>4320354.7300000004</v>
      </c>
      <c r="L109" s="9">
        <v>3725451.98</v>
      </c>
      <c r="M109" s="9">
        <v>3646425.77</v>
      </c>
      <c r="N109" s="9">
        <v>3971314.79</v>
      </c>
      <c r="O109" s="9">
        <v>3723758</v>
      </c>
      <c r="P109" s="9">
        <v>3165433</v>
      </c>
      <c r="Q109" s="9">
        <v>2861588.61</v>
      </c>
      <c r="R109" s="9">
        <v>2543610.69</v>
      </c>
      <c r="S109" s="9">
        <v>2316502.38</v>
      </c>
      <c r="T109" s="9">
        <v>2083152.5</v>
      </c>
      <c r="U109" s="9">
        <v>1745623.33</v>
      </c>
      <c r="V109" s="9">
        <v>1588107.15</v>
      </c>
      <c r="W109" s="9">
        <v>1173000</v>
      </c>
      <c r="X109" s="9">
        <v>519750</v>
      </c>
      <c r="Y109" s="9">
        <v>379176.3</v>
      </c>
      <c r="Z109" s="9">
        <v>371741.48</v>
      </c>
      <c r="AA109" s="9">
        <v>76975430.560000002</v>
      </c>
    </row>
    <row r="110" spans="2:27" x14ac:dyDescent="0.3">
      <c r="B110" s="7" t="s">
        <v>104</v>
      </c>
      <c r="C110" s="8" t="s">
        <v>574</v>
      </c>
      <c r="D110" s="9">
        <v>6399922</v>
      </c>
      <c r="E110" s="9">
        <v>6751777.9299999997</v>
      </c>
      <c r="F110" s="9">
        <v>5893953.4900000002</v>
      </c>
      <c r="G110" s="9">
        <v>5844864.5300000003</v>
      </c>
      <c r="H110" s="9">
        <v>5614154.5499999998</v>
      </c>
      <c r="I110" s="9">
        <v>5124086</v>
      </c>
      <c r="J110" s="9">
        <v>4676034.71</v>
      </c>
      <c r="K110" s="9">
        <v>4594005.2699999996</v>
      </c>
      <c r="L110" s="9">
        <v>3443403.52</v>
      </c>
      <c r="M110" s="9">
        <v>3579708.43</v>
      </c>
      <c r="N110" s="9">
        <v>3494164.63</v>
      </c>
      <c r="O110" s="9">
        <v>2402000</v>
      </c>
      <c r="P110" s="9">
        <v>1675590</v>
      </c>
      <c r="Q110" s="9">
        <v>1977280.15</v>
      </c>
      <c r="R110" s="9">
        <v>3022010</v>
      </c>
      <c r="S110" s="9">
        <v>1149904.42</v>
      </c>
      <c r="T110" s="9">
        <v>2088315.44</v>
      </c>
      <c r="U110" s="9">
        <v>1808286.47</v>
      </c>
      <c r="V110" s="9">
        <v>1627604</v>
      </c>
      <c r="W110" s="9">
        <v>879750</v>
      </c>
      <c r="X110" s="9">
        <v>363925</v>
      </c>
      <c r="Y110" s="9">
        <v>227505.78</v>
      </c>
      <c r="Z110" s="9">
        <v>371741.48</v>
      </c>
      <c r="AA110" s="9">
        <v>73009987.799999997</v>
      </c>
    </row>
    <row r="111" spans="2:27" x14ac:dyDescent="0.3">
      <c r="B111" s="7" t="s">
        <v>105</v>
      </c>
      <c r="C111" s="8" t="s">
        <v>574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</row>
    <row r="112" spans="2:27" x14ac:dyDescent="0.3">
      <c r="B112" s="7" t="s">
        <v>106</v>
      </c>
      <c r="C112" s="8" t="s">
        <v>574</v>
      </c>
      <c r="D112" s="9">
        <v>1161135.68</v>
      </c>
      <c r="E112" s="9">
        <v>1040854.71</v>
      </c>
      <c r="F112" s="9">
        <v>1367619.95</v>
      </c>
      <c r="G112" s="9">
        <v>1839928.11</v>
      </c>
      <c r="H112" s="9">
        <v>1758788.74</v>
      </c>
      <c r="I112" s="9">
        <v>2304472.4300000002</v>
      </c>
      <c r="J112" s="9">
        <v>1433956.87</v>
      </c>
      <c r="K112" s="9">
        <v>2403251.33</v>
      </c>
      <c r="L112" s="9">
        <v>4336332.21</v>
      </c>
      <c r="M112" s="9">
        <v>2604450.31</v>
      </c>
      <c r="N112" s="9">
        <v>2525583.9700000002</v>
      </c>
      <c r="O112" s="9">
        <v>1619000</v>
      </c>
      <c r="P112" s="9">
        <v>1376649</v>
      </c>
      <c r="Q112" s="9">
        <v>438790</v>
      </c>
      <c r="R112" s="9">
        <v>710275.85</v>
      </c>
      <c r="S112" s="9">
        <v>0</v>
      </c>
      <c r="T112" s="9">
        <v>803338.2</v>
      </c>
      <c r="U112" s="9">
        <v>808501.08</v>
      </c>
      <c r="V112" s="9">
        <v>310706.03000000003</v>
      </c>
      <c r="W112" s="9">
        <v>293250</v>
      </c>
      <c r="X112" s="9">
        <v>155925</v>
      </c>
      <c r="Y112" s="9">
        <v>151670.51999999999</v>
      </c>
      <c r="Z112" s="9">
        <v>0</v>
      </c>
      <c r="AA112" s="9">
        <v>29444479.989999998</v>
      </c>
    </row>
    <row r="113" spans="2:27" x14ac:dyDescent="0.3">
      <c r="B113" s="7" t="s">
        <v>107</v>
      </c>
      <c r="C113" s="8" t="s">
        <v>574</v>
      </c>
      <c r="D113" s="9">
        <v>1040854.71</v>
      </c>
      <c r="E113" s="9">
        <v>1367619.95</v>
      </c>
      <c r="F113" s="9">
        <v>1839928.11</v>
      </c>
      <c r="G113" s="9">
        <v>1758788.74</v>
      </c>
      <c r="H113" s="9">
        <v>2304472.4300000002</v>
      </c>
      <c r="I113" s="9">
        <v>1433956.87</v>
      </c>
      <c r="J113" s="9">
        <v>2403251.33</v>
      </c>
      <c r="K113" s="9">
        <v>4336332.21</v>
      </c>
      <c r="L113" s="9">
        <v>2604450.31</v>
      </c>
      <c r="M113" s="9">
        <v>2525583.9700000002</v>
      </c>
      <c r="N113" s="9">
        <v>1619000</v>
      </c>
      <c r="O113" s="9">
        <v>1376649</v>
      </c>
      <c r="P113" s="9">
        <v>438790</v>
      </c>
      <c r="Q113" s="9">
        <v>710275.85</v>
      </c>
      <c r="R113" s="9">
        <v>0</v>
      </c>
      <c r="S113" s="9">
        <v>803338.2</v>
      </c>
      <c r="T113" s="9">
        <v>808501.08</v>
      </c>
      <c r="U113" s="9">
        <v>310706.03000000003</v>
      </c>
      <c r="V113" s="9">
        <v>0</v>
      </c>
      <c r="W113" s="9">
        <v>155925</v>
      </c>
      <c r="X113" s="9">
        <v>0</v>
      </c>
      <c r="Y113" s="9">
        <v>0</v>
      </c>
      <c r="Z113" s="9">
        <v>0</v>
      </c>
      <c r="AA113" s="9">
        <v>27838423.789999999</v>
      </c>
    </row>
    <row r="114" spans="2:27" x14ac:dyDescent="0.3">
      <c r="B114" s="7" t="s">
        <v>108</v>
      </c>
      <c r="C114" s="8" t="s">
        <v>574</v>
      </c>
      <c r="D114" s="9">
        <v>1206566.92</v>
      </c>
      <c r="E114" s="9">
        <v>977329.6</v>
      </c>
      <c r="F114" s="9">
        <v>912959.67</v>
      </c>
      <c r="G114" s="9">
        <v>1022559.07</v>
      </c>
      <c r="H114" s="9">
        <v>860156.15</v>
      </c>
      <c r="I114" s="9">
        <v>811243.51</v>
      </c>
      <c r="J114" s="9">
        <v>923184.2</v>
      </c>
      <c r="K114" s="9">
        <v>702261.66</v>
      </c>
      <c r="L114" s="9">
        <v>468401.57</v>
      </c>
      <c r="M114" s="9">
        <v>330581.56</v>
      </c>
      <c r="N114" s="9">
        <v>366897.41</v>
      </c>
      <c r="O114" s="9">
        <v>275349</v>
      </c>
      <c r="P114" s="9">
        <v>261664</v>
      </c>
      <c r="Q114" s="9">
        <v>240058</v>
      </c>
      <c r="R114" s="9">
        <v>448190.56</v>
      </c>
      <c r="S114" s="9">
        <v>368221.59</v>
      </c>
      <c r="T114" s="9">
        <v>312833.18</v>
      </c>
      <c r="U114" s="9">
        <v>200775.67</v>
      </c>
      <c r="V114" s="9">
        <v>265951.82</v>
      </c>
      <c r="W114" s="9">
        <v>192000</v>
      </c>
      <c r="X114" s="9">
        <v>154000</v>
      </c>
      <c r="Y114" s="9">
        <v>128963.55</v>
      </c>
      <c r="Z114" s="9">
        <v>126434.86</v>
      </c>
      <c r="AA114" s="9">
        <v>11556583.550000001</v>
      </c>
    </row>
    <row r="115" spans="2:27" x14ac:dyDescent="0.3">
      <c r="B115" s="7" t="s">
        <v>109</v>
      </c>
      <c r="C115" s="8" t="s">
        <v>574</v>
      </c>
      <c r="D115" s="9">
        <v>55145</v>
      </c>
      <c r="E115" s="9">
        <v>64876.95</v>
      </c>
      <c r="F115" s="9">
        <v>52480.81</v>
      </c>
      <c r="G115" s="9">
        <v>121369.15</v>
      </c>
      <c r="H115" s="9">
        <v>126386</v>
      </c>
      <c r="I115" s="9">
        <v>118994.78</v>
      </c>
      <c r="J115" s="9">
        <v>129732.7</v>
      </c>
      <c r="K115" s="9">
        <v>93413.7</v>
      </c>
      <c r="L115" s="9">
        <v>20581.48</v>
      </c>
      <c r="M115" s="9">
        <v>19335.060000000001</v>
      </c>
      <c r="N115" s="9">
        <v>19043.72</v>
      </c>
      <c r="O115" s="9">
        <v>19589</v>
      </c>
      <c r="P115" s="9">
        <v>30602</v>
      </c>
      <c r="Q115" s="9">
        <v>33386.19</v>
      </c>
      <c r="R115" s="9">
        <v>37000</v>
      </c>
      <c r="S115" s="9">
        <v>36000</v>
      </c>
      <c r="T115" s="9">
        <v>172438.35</v>
      </c>
      <c r="U115" s="9">
        <v>14400</v>
      </c>
      <c r="V115" s="9">
        <v>12000</v>
      </c>
      <c r="W115" s="9">
        <v>7200</v>
      </c>
      <c r="X115" s="9">
        <v>5180</v>
      </c>
      <c r="Y115" s="9">
        <v>5087.25</v>
      </c>
      <c r="Z115" s="9">
        <v>4987.5</v>
      </c>
      <c r="AA115" s="9">
        <v>1199229.6399999999</v>
      </c>
    </row>
    <row r="116" spans="2:27" x14ac:dyDescent="0.3">
      <c r="B116" s="7" t="s">
        <v>110</v>
      </c>
      <c r="C116" s="8" t="s">
        <v>574</v>
      </c>
      <c r="D116" s="9">
        <v>1440630.91</v>
      </c>
      <c r="E116" s="9">
        <v>1098511.1399999999</v>
      </c>
      <c r="F116" s="9">
        <v>855025.45</v>
      </c>
      <c r="G116" s="9">
        <v>772202.07</v>
      </c>
      <c r="H116" s="9">
        <v>927752.3</v>
      </c>
      <c r="I116" s="9">
        <v>917839.67</v>
      </c>
      <c r="J116" s="9">
        <v>758373.99</v>
      </c>
      <c r="K116" s="9">
        <v>583780.68999999994</v>
      </c>
      <c r="L116" s="9">
        <v>406834.59</v>
      </c>
      <c r="M116" s="9">
        <v>402991.61</v>
      </c>
      <c r="N116" s="9">
        <v>441069.67</v>
      </c>
      <c r="O116" s="9">
        <v>400444</v>
      </c>
      <c r="P116" s="9">
        <v>485773</v>
      </c>
      <c r="Q116" s="9">
        <v>454406.01</v>
      </c>
      <c r="R116" s="9">
        <v>461482.15</v>
      </c>
      <c r="S116" s="9">
        <v>355235.35</v>
      </c>
      <c r="T116" s="9">
        <v>351493.84</v>
      </c>
      <c r="U116" s="9">
        <v>351377.59</v>
      </c>
      <c r="V116" s="9">
        <v>459975.01</v>
      </c>
      <c r="W116" s="9">
        <v>324000</v>
      </c>
      <c r="X116" s="9">
        <v>203000</v>
      </c>
      <c r="Y116" s="9">
        <v>91854.46</v>
      </c>
      <c r="Z116" s="9">
        <v>188092.61</v>
      </c>
      <c r="AA116" s="9">
        <v>12732146.109999999</v>
      </c>
    </row>
    <row r="117" spans="2:27" x14ac:dyDescent="0.3">
      <c r="B117" s="7" t="s">
        <v>111</v>
      </c>
      <c r="C117" s="8" t="s">
        <v>574</v>
      </c>
      <c r="D117" s="9">
        <v>0</v>
      </c>
      <c r="E117" s="9">
        <v>0</v>
      </c>
      <c r="F117" s="9">
        <v>0</v>
      </c>
      <c r="G117" s="9">
        <v>0</v>
      </c>
      <c r="H117" s="9">
        <v>7800</v>
      </c>
      <c r="I117" s="9">
        <v>4203.12</v>
      </c>
      <c r="J117" s="9">
        <v>920</v>
      </c>
      <c r="K117" s="9">
        <v>54969.8</v>
      </c>
      <c r="L117" s="9">
        <v>13175.4</v>
      </c>
      <c r="M117" s="9">
        <v>191607.31</v>
      </c>
      <c r="N117" s="9">
        <v>117401.51</v>
      </c>
      <c r="O117" s="9">
        <v>135496</v>
      </c>
      <c r="P117" s="9">
        <v>176036</v>
      </c>
      <c r="Q117" s="9">
        <v>104904.58</v>
      </c>
      <c r="R117" s="9">
        <v>320661.95</v>
      </c>
      <c r="S117" s="9">
        <v>614555.79</v>
      </c>
      <c r="T117" s="9">
        <v>119839.26</v>
      </c>
      <c r="U117" s="9">
        <v>92403</v>
      </c>
      <c r="V117" s="9">
        <v>249216.14</v>
      </c>
      <c r="W117" s="9">
        <v>42000</v>
      </c>
      <c r="X117" s="9">
        <v>8750</v>
      </c>
      <c r="Y117" s="9">
        <v>138759.26999999999</v>
      </c>
      <c r="Z117" s="9">
        <v>37999.29</v>
      </c>
      <c r="AA117" s="9">
        <v>2430698.42</v>
      </c>
    </row>
    <row r="118" spans="2:27" x14ac:dyDescent="0.3">
      <c r="B118" s="7" t="s">
        <v>112</v>
      </c>
      <c r="C118" s="8" t="s">
        <v>574</v>
      </c>
      <c r="D118" s="9">
        <v>3908865.71</v>
      </c>
      <c r="E118" s="9">
        <v>3865403.87</v>
      </c>
      <c r="F118" s="9">
        <v>2904318.6</v>
      </c>
      <c r="G118" s="9">
        <v>3443421.23</v>
      </c>
      <c r="H118" s="9">
        <v>2497936.1</v>
      </c>
      <c r="I118" s="9">
        <v>2787598.7</v>
      </c>
      <c r="J118" s="9">
        <v>2202861.21</v>
      </c>
      <c r="K118" s="9">
        <v>1864328.97</v>
      </c>
      <c r="L118" s="9">
        <v>1166809.98</v>
      </c>
      <c r="M118" s="9">
        <v>1422618.43</v>
      </c>
      <c r="N118" s="9">
        <v>1676706.24</v>
      </c>
      <c r="O118" s="9">
        <v>965457</v>
      </c>
      <c r="P118" s="9">
        <v>1068515</v>
      </c>
      <c r="Q118" s="9">
        <v>942926.98</v>
      </c>
      <c r="R118" s="9">
        <v>1445241.28</v>
      </c>
      <c r="S118" s="9">
        <v>1384012.7</v>
      </c>
      <c r="T118" s="9">
        <v>1036164.8</v>
      </c>
      <c r="U118" s="9">
        <v>2250145.39</v>
      </c>
      <c r="V118" s="9">
        <v>987142.97</v>
      </c>
      <c r="W118" s="9">
        <v>625318</v>
      </c>
      <c r="X118" s="9">
        <v>372680</v>
      </c>
      <c r="Y118" s="9">
        <v>364664.53</v>
      </c>
      <c r="Z118" s="9">
        <v>0</v>
      </c>
      <c r="AA118" s="9">
        <v>39183137.689999998</v>
      </c>
    </row>
    <row r="119" spans="2:27" x14ac:dyDescent="0.3">
      <c r="B119" s="7" t="s">
        <v>113</v>
      </c>
      <c r="C119" s="8" t="s">
        <v>574</v>
      </c>
      <c r="D119" s="9">
        <v>386298.12</v>
      </c>
      <c r="E119" s="9">
        <v>379392.3</v>
      </c>
      <c r="F119" s="9">
        <v>996449.71</v>
      </c>
      <c r="G119" s="9">
        <v>1798302.58</v>
      </c>
      <c r="H119" s="9">
        <v>297700.15000000002</v>
      </c>
      <c r="I119" s="9">
        <v>0</v>
      </c>
      <c r="J119" s="9">
        <v>28060.09</v>
      </c>
      <c r="K119" s="9">
        <v>25778.14</v>
      </c>
      <c r="L119" s="9">
        <v>21302.92</v>
      </c>
      <c r="M119" s="9">
        <v>33433.68</v>
      </c>
      <c r="N119" s="9">
        <v>21875.13</v>
      </c>
      <c r="O119" s="9">
        <v>74011</v>
      </c>
      <c r="P119" s="9">
        <v>202089</v>
      </c>
      <c r="Q119" s="9">
        <v>45734.23</v>
      </c>
      <c r="R119" s="9">
        <v>36402.25</v>
      </c>
      <c r="S119" s="9">
        <v>18837.93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4365667.2300000004</v>
      </c>
    </row>
    <row r="120" spans="2:27" x14ac:dyDescent="0.3">
      <c r="B120" s="7" t="s">
        <v>114</v>
      </c>
      <c r="C120" s="8" t="s">
        <v>574</v>
      </c>
      <c r="D120" s="9">
        <v>6368210.6799999997</v>
      </c>
      <c r="E120" s="9">
        <v>6276722.75</v>
      </c>
      <c r="F120" s="9">
        <v>6191731.21</v>
      </c>
      <c r="G120" s="9">
        <v>5682475.8099999996</v>
      </c>
      <c r="H120" s="9">
        <v>3806671.94</v>
      </c>
      <c r="I120" s="9">
        <v>3144582.47</v>
      </c>
      <c r="J120" s="9">
        <v>2776115.43</v>
      </c>
      <c r="K120" s="9">
        <v>2387609.86</v>
      </c>
      <c r="L120" s="9">
        <v>1791721.08</v>
      </c>
      <c r="M120" s="9">
        <v>1623512.94</v>
      </c>
      <c r="N120" s="9">
        <v>2380805.64</v>
      </c>
      <c r="O120" s="9">
        <v>1688720</v>
      </c>
      <c r="P120" s="9">
        <v>1838838</v>
      </c>
      <c r="Q120" s="9">
        <v>1318521.18</v>
      </c>
      <c r="R120" s="9">
        <v>1731991.04</v>
      </c>
      <c r="S120" s="9">
        <v>1417145.41</v>
      </c>
      <c r="T120" s="9">
        <v>1175727.53</v>
      </c>
      <c r="U120" s="9">
        <v>2334363.5499999998</v>
      </c>
      <c r="V120" s="9">
        <v>1236359.1100000001</v>
      </c>
      <c r="W120" s="9">
        <v>797908</v>
      </c>
      <c r="X120" s="9">
        <v>372680</v>
      </c>
      <c r="Y120" s="9">
        <v>364664.53</v>
      </c>
      <c r="Z120" s="9">
        <v>0</v>
      </c>
      <c r="AA120" s="9">
        <v>56707078.159999996</v>
      </c>
    </row>
    <row r="121" spans="2:27" x14ac:dyDescent="0.3">
      <c r="B121" s="7" t="s">
        <v>115</v>
      </c>
      <c r="C121" s="8" t="s">
        <v>574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</row>
    <row r="122" spans="2:27" x14ac:dyDescent="0.3">
      <c r="B122" s="7" t="s">
        <v>116</v>
      </c>
      <c r="C122" s="8" t="s">
        <v>574</v>
      </c>
      <c r="D122" s="9">
        <v>460295.28</v>
      </c>
      <c r="E122" s="9">
        <v>396079.03</v>
      </c>
      <c r="F122" s="9">
        <v>367692.65</v>
      </c>
      <c r="G122" s="9">
        <v>301005.88</v>
      </c>
      <c r="H122" s="9">
        <v>171471</v>
      </c>
      <c r="I122" s="9">
        <v>223395.5</v>
      </c>
      <c r="J122" s="9">
        <v>208936.41</v>
      </c>
      <c r="K122" s="9">
        <v>199565.59</v>
      </c>
      <c r="L122" s="9">
        <v>175298.59</v>
      </c>
      <c r="M122" s="9">
        <v>167460.82999999999</v>
      </c>
      <c r="N122" s="9">
        <v>342964.72</v>
      </c>
      <c r="O122" s="9">
        <v>413707</v>
      </c>
      <c r="P122" s="9">
        <v>208307</v>
      </c>
      <c r="Q122" s="9">
        <v>86830.32</v>
      </c>
      <c r="R122" s="9">
        <v>52330.26</v>
      </c>
      <c r="S122" s="9">
        <v>14294.78</v>
      </c>
      <c r="T122" s="9">
        <v>54955.12</v>
      </c>
      <c r="U122" s="9">
        <v>84218.16</v>
      </c>
      <c r="V122" s="9">
        <v>249216.14</v>
      </c>
      <c r="W122" s="9">
        <v>47</v>
      </c>
      <c r="X122" s="9">
        <v>0</v>
      </c>
      <c r="Y122" s="9">
        <v>0</v>
      </c>
      <c r="Z122" s="9">
        <v>0</v>
      </c>
      <c r="AA122" s="9">
        <v>4178071.26</v>
      </c>
    </row>
    <row r="123" spans="2:27" x14ac:dyDescent="0.3">
      <c r="B123" s="7" t="s">
        <v>117</v>
      </c>
      <c r="C123" s="8" t="s">
        <v>574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</row>
    <row r="124" spans="2:27" x14ac:dyDescent="0.3">
      <c r="B124" s="7" t="s">
        <v>118</v>
      </c>
      <c r="C124" s="8" t="s">
        <v>574</v>
      </c>
      <c r="D124" s="9">
        <v>586299.87</v>
      </c>
      <c r="E124" s="9">
        <v>589243.35</v>
      </c>
      <c r="F124" s="9">
        <v>549948.16000000003</v>
      </c>
      <c r="G124" s="9">
        <v>531543.87</v>
      </c>
      <c r="H124" s="9">
        <v>575841.65</v>
      </c>
      <c r="I124" s="9">
        <v>133588.26999999999</v>
      </c>
      <c r="J124" s="9">
        <v>178171.39</v>
      </c>
      <c r="K124" s="9">
        <v>422126.07</v>
      </c>
      <c r="L124" s="9">
        <v>257816.94</v>
      </c>
      <c r="M124" s="9">
        <v>259590.79</v>
      </c>
      <c r="N124" s="9">
        <v>339259.55</v>
      </c>
      <c r="O124" s="9">
        <v>134579</v>
      </c>
      <c r="P124" s="9">
        <v>114440</v>
      </c>
      <c r="Q124" s="9">
        <v>110172.2</v>
      </c>
      <c r="R124" s="9">
        <v>95544.08</v>
      </c>
      <c r="S124" s="9">
        <v>0</v>
      </c>
      <c r="T124" s="9">
        <v>79560.17</v>
      </c>
      <c r="U124" s="9">
        <v>0</v>
      </c>
      <c r="V124" s="9">
        <v>0</v>
      </c>
      <c r="W124" s="9">
        <v>60118</v>
      </c>
      <c r="X124" s="9">
        <v>1750</v>
      </c>
      <c r="Y124" s="9">
        <v>0</v>
      </c>
      <c r="Z124" s="9">
        <v>0</v>
      </c>
      <c r="AA124" s="9">
        <v>5019593.3600000003</v>
      </c>
    </row>
    <row r="125" spans="2:27" x14ac:dyDescent="0.3">
      <c r="B125" s="7" t="s">
        <v>119</v>
      </c>
      <c r="C125" s="8" t="s">
        <v>574</v>
      </c>
      <c r="D125" s="9">
        <v>0.01</v>
      </c>
      <c r="E125" s="9">
        <v>157263.01</v>
      </c>
      <c r="F125" s="9">
        <v>0.01</v>
      </c>
      <c r="G125" s="9">
        <v>139746.12</v>
      </c>
      <c r="H125" s="9">
        <v>0</v>
      </c>
      <c r="I125" s="9">
        <v>133588.26999999999</v>
      </c>
      <c r="J125" s="9">
        <v>0</v>
      </c>
      <c r="K125" s="9">
        <v>94334.2</v>
      </c>
      <c r="L125" s="9">
        <v>0</v>
      </c>
      <c r="M125" s="9">
        <v>0</v>
      </c>
      <c r="N125" s="9">
        <v>339259.55</v>
      </c>
      <c r="O125" s="9">
        <v>235545</v>
      </c>
      <c r="P125" s="9">
        <v>359927</v>
      </c>
      <c r="Q125" s="9">
        <v>243029.65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44432</v>
      </c>
      <c r="X125" s="9">
        <v>0</v>
      </c>
      <c r="Y125" s="9">
        <v>0</v>
      </c>
      <c r="Z125" s="9">
        <v>0</v>
      </c>
      <c r="AA125" s="9">
        <v>1747124.82</v>
      </c>
    </row>
    <row r="126" spans="2:27" x14ac:dyDescent="0.3">
      <c r="B126" s="7" t="s">
        <v>120</v>
      </c>
      <c r="C126" s="8" t="s">
        <v>574</v>
      </c>
      <c r="D126" s="9">
        <v>155309.23000000001</v>
      </c>
      <c r="E126" s="9">
        <v>131523.75</v>
      </c>
      <c r="F126" s="9">
        <v>81083.25</v>
      </c>
      <c r="G126" s="9">
        <v>73688.149999999994</v>
      </c>
      <c r="H126" s="9">
        <v>21890.05</v>
      </c>
      <c r="I126" s="9">
        <v>98678.39</v>
      </c>
      <c r="J126" s="9">
        <v>202575.68</v>
      </c>
      <c r="K126" s="9">
        <v>108353.32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340000</v>
      </c>
      <c r="X126" s="9">
        <v>140000</v>
      </c>
      <c r="Y126" s="9">
        <v>572.54</v>
      </c>
      <c r="Z126" s="9">
        <v>561.32000000000005</v>
      </c>
      <c r="AA126" s="9">
        <v>1354235.68</v>
      </c>
    </row>
    <row r="127" spans="2:27" x14ac:dyDescent="0.3">
      <c r="B127" s="7" t="s">
        <v>121</v>
      </c>
      <c r="C127" s="8" t="s">
        <v>574</v>
      </c>
      <c r="D127" s="9">
        <v>1030395.34</v>
      </c>
      <c r="E127" s="9">
        <v>317579.93</v>
      </c>
      <c r="F127" s="9">
        <v>199877.65</v>
      </c>
      <c r="G127" s="9">
        <v>67547.63</v>
      </c>
      <c r="H127" s="9">
        <v>14975.37</v>
      </c>
      <c r="I127" s="9">
        <v>139523.69</v>
      </c>
      <c r="J127" s="9">
        <v>50965.37</v>
      </c>
      <c r="K127" s="9">
        <v>21434.28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1139271.24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1692.52</v>
      </c>
      <c r="Z127" s="9">
        <v>1659.34</v>
      </c>
      <c r="AA127" s="9">
        <v>2984922.36</v>
      </c>
    </row>
    <row r="128" spans="2:27" x14ac:dyDescent="0.3">
      <c r="B128" s="7" t="s">
        <v>122</v>
      </c>
      <c r="C128" s="8" t="s">
        <v>574</v>
      </c>
      <c r="D128" s="9">
        <v>119513.79</v>
      </c>
      <c r="E128" s="9">
        <v>86999.06</v>
      </c>
      <c r="F128" s="9">
        <v>42240.08</v>
      </c>
      <c r="G128" s="9">
        <v>45093.94</v>
      </c>
      <c r="H128" s="9">
        <v>89605.11</v>
      </c>
      <c r="I128" s="9">
        <v>61802.32</v>
      </c>
      <c r="J128" s="9">
        <v>230895.38</v>
      </c>
      <c r="K128" s="9">
        <v>151117.62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271107.48</v>
      </c>
      <c r="U128" s="9">
        <v>0</v>
      </c>
      <c r="V128" s="9">
        <v>0</v>
      </c>
      <c r="W128" s="9">
        <v>30000</v>
      </c>
      <c r="X128" s="9">
        <v>0</v>
      </c>
      <c r="Y128" s="9">
        <v>0</v>
      </c>
      <c r="Z128" s="9">
        <v>0</v>
      </c>
      <c r="AA128" s="9">
        <v>1128374.78</v>
      </c>
    </row>
    <row r="129" spans="2:27" x14ac:dyDescent="0.3">
      <c r="B129" s="7" t="s">
        <v>123</v>
      </c>
      <c r="C129" s="8" t="s">
        <v>575</v>
      </c>
      <c r="D129" s="9">
        <v>15</v>
      </c>
      <c r="E129" s="9">
        <v>15</v>
      </c>
      <c r="F129" s="9">
        <v>15</v>
      </c>
      <c r="G129" s="9">
        <v>15</v>
      </c>
      <c r="H129" s="9">
        <v>15</v>
      </c>
      <c r="I129" s="9">
        <v>15</v>
      </c>
      <c r="J129" s="9">
        <v>15</v>
      </c>
      <c r="K129" s="9">
        <v>16</v>
      </c>
      <c r="L129" s="9">
        <v>14</v>
      </c>
      <c r="M129" s="9">
        <v>12</v>
      </c>
      <c r="N129" s="9">
        <v>14</v>
      </c>
      <c r="O129" s="9">
        <v>14</v>
      </c>
      <c r="P129" s="9">
        <v>15</v>
      </c>
      <c r="Q129" s="9">
        <v>15</v>
      </c>
      <c r="R129" s="9">
        <v>15</v>
      </c>
      <c r="S129" s="9">
        <v>15</v>
      </c>
      <c r="T129" s="9">
        <v>17</v>
      </c>
      <c r="U129" s="9">
        <v>14</v>
      </c>
      <c r="V129" s="9">
        <v>14</v>
      </c>
      <c r="W129" s="9">
        <v>23</v>
      </c>
      <c r="X129" s="9">
        <v>22</v>
      </c>
      <c r="Y129" s="9">
        <v>6</v>
      </c>
      <c r="Z129" s="9">
        <v>0</v>
      </c>
      <c r="AA129" s="9">
        <v>331</v>
      </c>
    </row>
    <row r="130" spans="2:27" x14ac:dyDescent="0.3">
      <c r="B130" s="7" t="s">
        <v>124</v>
      </c>
      <c r="C130" s="8" t="s">
        <v>575</v>
      </c>
      <c r="D130" s="9">
        <v>15</v>
      </c>
      <c r="E130" s="9">
        <v>15</v>
      </c>
      <c r="F130" s="9">
        <v>15</v>
      </c>
      <c r="G130" s="9">
        <v>15</v>
      </c>
      <c r="H130" s="9">
        <v>15</v>
      </c>
      <c r="I130" s="9">
        <v>15</v>
      </c>
      <c r="J130" s="9">
        <v>16</v>
      </c>
      <c r="K130" s="9">
        <v>14</v>
      </c>
      <c r="L130" s="9">
        <v>12</v>
      </c>
      <c r="M130" s="9">
        <v>14</v>
      </c>
      <c r="N130" s="9">
        <v>14</v>
      </c>
      <c r="O130" s="9">
        <v>15</v>
      </c>
      <c r="P130" s="9">
        <v>15</v>
      </c>
      <c r="Q130" s="9">
        <v>15</v>
      </c>
      <c r="R130" s="9">
        <v>15</v>
      </c>
      <c r="S130" s="9">
        <v>17</v>
      </c>
      <c r="T130" s="9">
        <v>14</v>
      </c>
      <c r="U130" s="9">
        <v>14</v>
      </c>
      <c r="V130" s="9">
        <v>0</v>
      </c>
      <c r="W130" s="9">
        <v>22</v>
      </c>
      <c r="X130" s="9">
        <v>0</v>
      </c>
      <c r="Y130" s="9">
        <v>0</v>
      </c>
      <c r="Z130" s="9">
        <v>0</v>
      </c>
      <c r="AA130" s="9">
        <v>287</v>
      </c>
    </row>
    <row r="131" spans="2:27" x14ac:dyDescent="0.3">
      <c r="B131" s="7" t="s">
        <v>125</v>
      </c>
      <c r="C131" s="8" t="s">
        <v>574</v>
      </c>
      <c r="D131" s="9">
        <v>620223.01</v>
      </c>
      <c r="E131" s="9">
        <v>1135442.83</v>
      </c>
      <c r="F131" s="9">
        <v>533904.51</v>
      </c>
      <c r="G131" s="9">
        <v>995747.07</v>
      </c>
      <c r="H131" s="9">
        <v>0</v>
      </c>
      <c r="I131" s="9">
        <v>801729.35</v>
      </c>
      <c r="J131" s="9">
        <v>212478.93</v>
      </c>
      <c r="K131" s="9">
        <v>7777.05</v>
      </c>
      <c r="L131" s="9">
        <v>0</v>
      </c>
      <c r="M131" s="9">
        <v>218512.1</v>
      </c>
      <c r="N131" s="9">
        <v>393034.38</v>
      </c>
      <c r="O131" s="9">
        <v>0</v>
      </c>
      <c r="P131" s="9">
        <v>0</v>
      </c>
      <c r="Q131" s="9">
        <v>0</v>
      </c>
      <c r="R131" s="9">
        <v>82362.539999999994</v>
      </c>
      <c r="S131" s="9">
        <v>9999.9599999999991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5011211.7300000004</v>
      </c>
    </row>
    <row r="132" spans="2:27" x14ac:dyDescent="0.3">
      <c r="B132" s="7" t="s">
        <v>126</v>
      </c>
      <c r="C132" s="8" t="s">
        <v>574</v>
      </c>
      <c r="D132" s="9">
        <v>1612751.56</v>
      </c>
      <c r="E132" s="9">
        <v>1478584.54</v>
      </c>
      <c r="F132" s="9">
        <v>1923270.24</v>
      </c>
      <c r="G132" s="9">
        <v>0</v>
      </c>
      <c r="H132" s="9">
        <v>839564.69</v>
      </c>
      <c r="I132" s="9">
        <v>0</v>
      </c>
      <c r="J132" s="9">
        <v>336257.72</v>
      </c>
      <c r="K132" s="9">
        <v>203602.96</v>
      </c>
      <c r="L132" s="9">
        <v>428309.59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198017.25</v>
      </c>
      <c r="S132" s="9">
        <v>0</v>
      </c>
      <c r="T132" s="9">
        <v>84607.61</v>
      </c>
      <c r="U132" s="9">
        <v>0</v>
      </c>
      <c r="V132" s="9">
        <v>0</v>
      </c>
      <c r="W132" s="9">
        <v>128111</v>
      </c>
      <c r="X132" s="9">
        <v>0</v>
      </c>
      <c r="Y132" s="9">
        <v>0</v>
      </c>
      <c r="Z132" s="9">
        <v>0</v>
      </c>
      <c r="AA132" s="9">
        <v>7233077.1600000001</v>
      </c>
    </row>
    <row r="133" spans="2:27" x14ac:dyDescent="0.3">
      <c r="B133" s="7" t="s">
        <v>127</v>
      </c>
      <c r="C133" s="8" t="s">
        <v>574</v>
      </c>
      <c r="D133" s="9">
        <v>1305218.3600000001</v>
      </c>
      <c r="E133" s="9">
        <v>536102.74</v>
      </c>
      <c r="F133" s="9">
        <v>323200.98</v>
      </c>
      <c r="G133" s="9">
        <v>186329.72</v>
      </c>
      <c r="H133" s="9">
        <v>126470.53</v>
      </c>
      <c r="I133" s="9">
        <v>300004.40000000002</v>
      </c>
      <c r="J133" s="9">
        <v>484436.43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1139271.24</v>
      </c>
      <c r="S133" s="9">
        <v>0</v>
      </c>
      <c r="T133" s="9">
        <v>271107.48</v>
      </c>
      <c r="U133" s="9">
        <v>0</v>
      </c>
      <c r="V133" s="9">
        <v>0</v>
      </c>
      <c r="W133" s="9">
        <v>370000</v>
      </c>
      <c r="X133" s="9">
        <v>140000</v>
      </c>
      <c r="Y133" s="9">
        <v>2265.06</v>
      </c>
      <c r="Z133" s="9">
        <v>0</v>
      </c>
      <c r="AA133" s="9">
        <v>5184406.9400000004</v>
      </c>
    </row>
    <row r="134" spans="2:27" x14ac:dyDescent="0.3">
      <c r="B134" s="7" t="s">
        <v>128</v>
      </c>
      <c r="C134" s="8" t="s">
        <v>574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</row>
    <row r="135" spans="2:27" x14ac:dyDescent="0.3">
      <c r="B135" s="7" t="s">
        <v>129</v>
      </c>
      <c r="C135" s="8" t="s">
        <v>574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</row>
    <row r="136" spans="2:27" x14ac:dyDescent="0.3">
      <c r="B136" s="7" t="s">
        <v>130</v>
      </c>
      <c r="C136" s="8" t="s">
        <v>574</v>
      </c>
      <c r="D136" s="9">
        <v>1305218.3600000001</v>
      </c>
      <c r="E136" s="9">
        <v>536102.74</v>
      </c>
      <c r="F136" s="9">
        <v>323200.98</v>
      </c>
      <c r="G136" s="9">
        <v>186329.72</v>
      </c>
      <c r="H136" s="9">
        <v>126470.53</v>
      </c>
      <c r="I136" s="9">
        <v>300004.40000000002</v>
      </c>
      <c r="J136" s="9">
        <v>484436.43</v>
      </c>
      <c r="K136" s="9">
        <v>280905.21999999997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1139271.24</v>
      </c>
      <c r="S136" s="9">
        <v>0</v>
      </c>
      <c r="T136" s="9">
        <v>271107.48</v>
      </c>
      <c r="U136" s="9">
        <v>0</v>
      </c>
      <c r="V136" s="9">
        <v>0</v>
      </c>
      <c r="W136" s="9">
        <v>370000</v>
      </c>
      <c r="X136" s="9">
        <v>140000</v>
      </c>
      <c r="Y136" s="9">
        <v>2265.06</v>
      </c>
      <c r="Z136" s="9">
        <v>0</v>
      </c>
      <c r="AA136" s="9">
        <v>5465312.1600000001</v>
      </c>
    </row>
    <row r="137" spans="2:27" x14ac:dyDescent="0.3">
      <c r="B137" s="7" t="s">
        <v>131</v>
      </c>
      <c r="C137" s="8" t="s">
        <v>574</v>
      </c>
      <c r="D137" s="9">
        <v>1241744.49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306958</v>
      </c>
      <c r="Q137" s="9">
        <v>266175.99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1814878.48</v>
      </c>
    </row>
    <row r="138" spans="2:27" x14ac:dyDescent="0.3">
      <c r="B138" s="7" t="s">
        <v>132</v>
      </c>
      <c r="C138" s="8" t="s">
        <v>574</v>
      </c>
      <c r="D138" s="9">
        <v>386298.11</v>
      </c>
      <c r="E138" s="9">
        <v>379392.3</v>
      </c>
      <c r="F138" s="9">
        <v>996449.71</v>
      </c>
      <c r="G138" s="9">
        <v>376318.82</v>
      </c>
      <c r="H138" s="9">
        <v>114300.15</v>
      </c>
      <c r="I138" s="9">
        <v>0</v>
      </c>
      <c r="J138" s="9">
        <v>28060.09</v>
      </c>
      <c r="K138" s="9">
        <v>25778.14</v>
      </c>
      <c r="L138" s="9">
        <v>21302.92</v>
      </c>
      <c r="M138" s="9">
        <v>33433.68</v>
      </c>
      <c r="N138" s="9">
        <v>21875.13</v>
      </c>
      <c r="O138" s="9">
        <v>74011</v>
      </c>
      <c r="P138" s="9">
        <v>202089</v>
      </c>
      <c r="Q138" s="9">
        <v>45734.23</v>
      </c>
      <c r="R138" s="9">
        <v>36402.25</v>
      </c>
      <c r="S138" s="9">
        <v>18837.93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2760283.46</v>
      </c>
    </row>
    <row r="139" spans="2:27" x14ac:dyDescent="0.3">
      <c r="B139" s="7" t="s">
        <v>133</v>
      </c>
      <c r="C139" s="8" t="s">
        <v>574</v>
      </c>
      <c r="D139" s="9">
        <v>0.01</v>
      </c>
      <c r="E139" s="9">
        <v>0</v>
      </c>
      <c r="F139" s="9">
        <v>0</v>
      </c>
      <c r="G139" s="9">
        <v>1421983.76</v>
      </c>
      <c r="H139" s="9">
        <v>183400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1605383.77</v>
      </c>
    </row>
    <row r="140" spans="2:27" x14ac:dyDescent="0.3">
      <c r="B140" s="7" t="s">
        <v>134</v>
      </c>
      <c r="C140" s="8" t="s">
        <v>574</v>
      </c>
      <c r="D140" s="9">
        <v>1628042.61</v>
      </c>
      <c r="E140" s="9">
        <v>379392.3</v>
      </c>
      <c r="F140" s="9">
        <v>996449.71</v>
      </c>
      <c r="G140" s="9">
        <v>1798302.58</v>
      </c>
      <c r="H140" s="9">
        <v>297700.15000000002</v>
      </c>
      <c r="I140" s="9">
        <v>0</v>
      </c>
      <c r="J140" s="9">
        <v>28060.09</v>
      </c>
      <c r="K140" s="9">
        <v>25778.14</v>
      </c>
      <c r="L140" s="9">
        <v>21302.92</v>
      </c>
      <c r="M140" s="9">
        <v>33433.68</v>
      </c>
      <c r="N140" s="9">
        <v>21875.13</v>
      </c>
      <c r="O140" s="9">
        <v>74011</v>
      </c>
      <c r="P140" s="9">
        <v>509047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5813395.3099999996</v>
      </c>
    </row>
    <row r="141" spans="2:27" x14ac:dyDescent="0.3">
      <c r="B141" s="7" t="s">
        <v>135</v>
      </c>
      <c r="C141" s="8" t="s">
        <v>574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</row>
    <row r="142" spans="2:27" x14ac:dyDescent="0.3">
      <c r="B142" s="7" t="s">
        <v>136</v>
      </c>
      <c r="C142" s="8" t="s">
        <v>574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</row>
    <row r="143" spans="2:27" x14ac:dyDescent="0.3">
      <c r="B143" s="7" t="s">
        <v>137</v>
      </c>
      <c r="C143" s="8" t="s">
        <v>574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</row>
    <row r="144" spans="2:27" x14ac:dyDescent="0.3">
      <c r="B144" s="7" t="s">
        <v>138</v>
      </c>
      <c r="C144" s="8" t="s">
        <v>574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</row>
    <row r="145" spans="2:27" x14ac:dyDescent="0.3">
      <c r="B145" s="7" t="s">
        <v>139</v>
      </c>
      <c r="C145" s="8" t="s">
        <v>574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</row>
    <row r="146" spans="2:27" x14ac:dyDescent="0.3">
      <c r="B146" s="7" t="s">
        <v>140</v>
      </c>
      <c r="C146" s="8" t="s">
        <v>574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</row>
    <row r="147" spans="2:27" x14ac:dyDescent="0.3">
      <c r="B147" s="7" t="s">
        <v>141</v>
      </c>
      <c r="C147" s="8" t="s">
        <v>574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</row>
    <row r="148" spans="2:27" x14ac:dyDescent="0.3">
      <c r="B148" s="7" t="s">
        <v>142</v>
      </c>
      <c r="C148" s="8" t="s">
        <v>574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</row>
    <row r="149" spans="2:27" x14ac:dyDescent="0.3">
      <c r="B149" s="7" t="s">
        <v>143</v>
      </c>
      <c r="C149" s="8" t="s">
        <v>574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</row>
    <row r="150" spans="2:27" x14ac:dyDescent="0.3">
      <c r="B150" s="7" t="s">
        <v>144</v>
      </c>
      <c r="C150" s="8" t="s">
        <v>574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</row>
    <row r="151" spans="2:27" x14ac:dyDescent="0.3">
      <c r="B151" s="7" t="s">
        <v>145</v>
      </c>
      <c r="C151" s="8" t="s">
        <v>574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</row>
    <row r="152" spans="2:27" x14ac:dyDescent="0.3">
      <c r="B152" s="7" t="s">
        <v>146</v>
      </c>
      <c r="C152" s="8" t="s">
        <v>574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</row>
    <row r="153" spans="2:27" x14ac:dyDescent="0.3">
      <c r="B153" s="7" t="s">
        <v>147</v>
      </c>
      <c r="C153" s="8" t="s">
        <v>574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</row>
    <row r="154" spans="2:27" x14ac:dyDescent="0.3">
      <c r="B154" s="7" t="s">
        <v>148</v>
      </c>
      <c r="C154" s="8" t="s">
        <v>574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</row>
    <row r="155" spans="2:27" x14ac:dyDescent="0.3">
      <c r="B155" s="7" t="s">
        <v>149</v>
      </c>
      <c r="C155" s="8" t="s">
        <v>574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</row>
    <row r="156" spans="2:27" x14ac:dyDescent="0.3">
      <c r="B156" s="7" t="s">
        <v>150</v>
      </c>
      <c r="C156" s="8" t="s">
        <v>574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</row>
    <row r="157" spans="2:27" x14ac:dyDescent="0.3">
      <c r="B157" s="7" t="s">
        <v>151</v>
      </c>
      <c r="C157" s="8" t="s">
        <v>574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</row>
    <row r="158" spans="2:27" x14ac:dyDescent="0.3">
      <c r="B158" s="7" t="s">
        <v>152</v>
      </c>
      <c r="C158" s="8" t="s">
        <v>574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9">
        <v>0</v>
      </c>
    </row>
    <row r="159" spans="2:27" x14ac:dyDescent="0.3">
      <c r="B159" s="5" t="s">
        <v>153</v>
      </c>
      <c r="C159" s="10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</row>
    <row r="160" spans="2:27" x14ac:dyDescent="0.3">
      <c r="B160" s="7" t="s">
        <v>154</v>
      </c>
      <c r="C160" s="8" t="s">
        <v>576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 t="s">
        <v>505</v>
      </c>
      <c r="R160" s="9" t="s">
        <v>505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</row>
    <row r="161" spans="2:27" x14ac:dyDescent="0.3">
      <c r="B161" s="7" t="s">
        <v>155</v>
      </c>
      <c r="C161" s="8" t="s">
        <v>577</v>
      </c>
      <c r="D161" s="9">
        <v>4</v>
      </c>
      <c r="E161" s="9">
        <v>4</v>
      </c>
      <c r="F161" s="9">
        <v>3</v>
      </c>
      <c r="G161" s="9">
        <v>1</v>
      </c>
      <c r="H161" s="9">
        <v>1</v>
      </c>
      <c r="I161" s="9">
        <v>1</v>
      </c>
      <c r="J161" s="9">
        <v>20</v>
      </c>
      <c r="K161" s="9">
        <v>19</v>
      </c>
      <c r="L161" s="9">
        <v>2</v>
      </c>
      <c r="M161" s="9">
        <v>2</v>
      </c>
      <c r="N161" s="9">
        <v>2</v>
      </c>
      <c r="O161" s="9">
        <v>2</v>
      </c>
      <c r="P161" s="9">
        <v>2</v>
      </c>
      <c r="Q161" s="9">
        <v>2</v>
      </c>
      <c r="R161" s="9">
        <v>0</v>
      </c>
      <c r="S161" s="9">
        <v>0</v>
      </c>
      <c r="T161" s="9">
        <v>3</v>
      </c>
      <c r="U161" s="9">
        <v>0</v>
      </c>
      <c r="V161" s="9">
        <v>0</v>
      </c>
      <c r="W161" s="9">
        <v>1</v>
      </c>
      <c r="X161" s="9">
        <v>6</v>
      </c>
      <c r="Y161" s="9">
        <v>18</v>
      </c>
      <c r="Z161" s="9">
        <v>0</v>
      </c>
      <c r="AA161" s="9">
        <v>93</v>
      </c>
    </row>
    <row r="162" spans="2:27" x14ac:dyDescent="0.3">
      <c r="B162" s="7" t="s">
        <v>156</v>
      </c>
      <c r="C162" s="8" t="s">
        <v>578</v>
      </c>
      <c r="D162" s="9">
        <v>78</v>
      </c>
      <c r="E162" s="9">
        <v>78</v>
      </c>
      <c r="F162" s="9">
        <v>60</v>
      </c>
      <c r="G162" s="9">
        <v>12</v>
      </c>
      <c r="H162" s="9">
        <v>12</v>
      </c>
      <c r="I162" s="9">
        <v>8</v>
      </c>
      <c r="J162" s="9">
        <v>3</v>
      </c>
      <c r="K162" s="9">
        <v>6</v>
      </c>
      <c r="L162" s="9">
        <v>6</v>
      </c>
      <c r="M162" s="9">
        <v>6</v>
      </c>
      <c r="N162" s="9">
        <v>12</v>
      </c>
      <c r="O162" s="9">
        <v>12</v>
      </c>
      <c r="P162" s="9">
        <v>12</v>
      </c>
      <c r="Q162" s="9">
        <v>12</v>
      </c>
      <c r="R162" s="9">
        <v>0</v>
      </c>
      <c r="S162" s="9">
        <v>0</v>
      </c>
      <c r="T162" s="9">
        <v>10</v>
      </c>
      <c r="U162" s="9">
        <v>0</v>
      </c>
      <c r="V162" s="9">
        <v>0</v>
      </c>
      <c r="W162" s="9">
        <v>48</v>
      </c>
      <c r="X162" s="9">
        <v>8</v>
      </c>
      <c r="Y162" s="9">
        <v>58</v>
      </c>
      <c r="Z162" s="9">
        <v>0</v>
      </c>
      <c r="AA162" s="9">
        <v>441</v>
      </c>
    </row>
    <row r="163" spans="2:27" x14ac:dyDescent="0.3">
      <c r="B163" s="7" t="s">
        <v>157</v>
      </c>
      <c r="C163" s="8" t="s">
        <v>579</v>
      </c>
      <c r="D163" s="9">
        <v>7766</v>
      </c>
      <c r="E163" s="9">
        <v>1875</v>
      </c>
      <c r="F163" s="9">
        <v>2886</v>
      </c>
      <c r="G163" s="9">
        <v>80</v>
      </c>
      <c r="H163" s="9">
        <v>76</v>
      </c>
      <c r="I163" s="9">
        <v>67</v>
      </c>
      <c r="J163" s="9">
        <v>500</v>
      </c>
      <c r="K163" s="9">
        <v>500</v>
      </c>
      <c r="L163" s="9">
        <v>500</v>
      </c>
      <c r="M163" s="9">
        <v>500</v>
      </c>
      <c r="N163" s="9">
        <v>500</v>
      </c>
      <c r="O163" s="9">
        <v>500</v>
      </c>
      <c r="P163" s="9">
        <v>400</v>
      </c>
      <c r="Q163" s="9">
        <v>370</v>
      </c>
      <c r="R163" s="9">
        <v>0</v>
      </c>
      <c r="S163" s="9">
        <v>0</v>
      </c>
      <c r="T163" s="9">
        <v>380</v>
      </c>
      <c r="U163" s="9">
        <v>0</v>
      </c>
      <c r="V163" s="9">
        <v>0</v>
      </c>
      <c r="W163" s="9">
        <v>1500</v>
      </c>
      <c r="X163" s="9">
        <v>800</v>
      </c>
      <c r="Y163" s="9">
        <v>3822</v>
      </c>
      <c r="Z163" s="9">
        <v>0</v>
      </c>
      <c r="AA163" s="9">
        <v>23022</v>
      </c>
    </row>
    <row r="164" spans="2:27" x14ac:dyDescent="0.3">
      <c r="B164" s="7" t="s">
        <v>158</v>
      </c>
      <c r="C164" s="8" t="s">
        <v>580</v>
      </c>
      <c r="D164" s="9">
        <v>2800</v>
      </c>
      <c r="E164" s="9">
        <v>2808</v>
      </c>
      <c r="F164" s="9">
        <v>2320</v>
      </c>
      <c r="G164" s="9">
        <v>1662</v>
      </c>
      <c r="H164" s="9">
        <v>1752</v>
      </c>
      <c r="I164" s="9">
        <v>2170</v>
      </c>
      <c r="J164" s="9">
        <v>2395</v>
      </c>
      <c r="K164" s="9">
        <v>2328</v>
      </c>
      <c r="L164" s="9">
        <v>2605</v>
      </c>
      <c r="M164" s="9">
        <v>2196</v>
      </c>
      <c r="N164" s="9">
        <v>3717</v>
      </c>
      <c r="O164" s="9">
        <v>3285</v>
      </c>
      <c r="P164" s="9">
        <v>4400</v>
      </c>
      <c r="Q164" s="9">
        <v>4392</v>
      </c>
      <c r="R164" s="9">
        <v>4380</v>
      </c>
      <c r="S164" s="9">
        <v>4380</v>
      </c>
      <c r="T164" s="9">
        <v>4380</v>
      </c>
      <c r="U164" s="9">
        <v>960</v>
      </c>
      <c r="V164" s="9">
        <v>960</v>
      </c>
      <c r="W164" s="9">
        <v>960</v>
      </c>
      <c r="X164" s="9">
        <v>180</v>
      </c>
      <c r="Y164" s="9">
        <v>4320</v>
      </c>
      <c r="Z164" s="9">
        <v>0</v>
      </c>
      <c r="AA164" s="9">
        <v>59350</v>
      </c>
    </row>
    <row r="165" spans="2:27" x14ac:dyDescent="0.3">
      <c r="B165" s="7" t="s">
        <v>159</v>
      </c>
      <c r="C165" s="8" t="s">
        <v>580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2</v>
      </c>
      <c r="Q165" s="9">
        <v>8</v>
      </c>
      <c r="R165" s="9">
        <v>0</v>
      </c>
      <c r="S165" s="9">
        <v>22</v>
      </c>
      <c r="T165" s="9">
        <v>24</v>
      </c>
      <c r="U165" s="9">
        <v>0</v>
      </c>
      <c r="V165" s="9">
        <v>0</v>
      </c>
      <c r="W165" s="9">
        <v>0</v>
      </c>
      <c r="X165" s="9">
        <v>3</v>
      </c>
      <c r="Y165" s="9">
        <v>82</v>
      </c>
      <c r="Z165" s="9">
        <v>0</v>
      </c>
      <c r="AA165" s="9">
        <v>141</v>
      </c>
    </row>
    <row r="166" spans="2:27" x14ac:dyDescent="0.3">
      <c r="B166" s="7" t="s">
        <v>160</v>
      </c>
      <c r="C166" s="8" t="s">
        <v>580</v>
      </c>
      <c r="D166" s="9">
        <v>2800</v>
      </c>
      <c r="E166" s="9">
        <v>2808</v>
      </c>
      <c r="F166" s="9">
        <v>2302</v>
      </c>
      <c r="G166" s="9">
        <v>1662</v>
      </c>
      <c r="H166" s="9">
        <v>1752</v>
      </c>
      <c r="I166" s="9">
        <v>2170</v>
      </c>
      <c r="J166" s="9">
        <v>2395</v>
      </c>
      <c r="K166" s="9">
        <v>2328</v>
      </c>
      <c r="L166" s="9">
        <v>2605</v>
      </c>
      <c r="M166" s="9">
        <v>1732</v>
      </c>
      <c r="N166" s="9">
        <v>1275</v>
      </c>
      <c r="O166" s="9">
        <v>3285</v>
      </c>
      <c r="P166" s="9">
        <v>4400</v>
      </c>
      <c r="Q166" s="9">
        <v>4392</v>
      </c>
      <c r="R166" s="9">
        <v>1527</v>
      </c>
      <c r="S166" s="9">
        <v>4380</v>
      </c>
      <c r="T166" s="9">
        <v>4380</v>
      </c>
      <c r="U166" s="9">
        <v>80</v>
      </c>
      <c r="V166" s="9">
        <v>60</v>
      </c>
      <c r="W166" s="9">
        <v>60</v>
      </c>
      <c r="X166" s="9">
        <v>30</v>
      </c>
      <c r="Y166" s="9">
        <v>96</v>
      </c>
      <c r="Z166" s="9">
        <v>0</v>
      </c>
      <c r="AA166" s="9">
        <v>46519</v>
      </c>
    </row>
    <row r="167" spans="2:27" x14ac:dyDescent="0.3">
      <c r="B167" s="7" t="s">
        <v>161</v>
      </c>
      <c r="C167" s="8" t="s">
        <v>580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2</v>
      </c>
      <c r="Y167" s="9">
        <v>0</v>
      </c>
      <c r="Z167" s="9">
        <v>0</v>
      </c>
      <c r="AA167" s="9">
        <v>2</v>
      </c>
    </row>
    <row r="168" spans="2:27" x14ac:dyDescent="0.3">
      <c r="B168" s="7" t="s">
        <v>162</v>
      </c>
      <c r="C168" s="8" t="s">
        <v>581</v>
      </c>
      <c r="D168" s="9">
        <v>15</v>
      </c>
      <c r="E168" s="9">
        <v>8</v>
      </c>
      <c r="F168" s="9">
        <v>8</v>
      </c>
      <c r="G168" s="9">
        <v>1</v>
      </c>
      <c r="H168" s="9">
        <v>1</v>
      </c>
      <c r="I168" s="9">
        <v>1</v>
      </c>
      <c r="J168" s="9">
        <v>4</v>
      </c>
      <c r="K168" s="9">
        <v>5</v>
      </c>
      <c r="L168" s="9">
        <v>2</v>
      </c>
      <c r="M168" s="9">
        <v>2</v>
      </c>
      <c r="N168" s="9">
        <v>2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135</v>
      </c>
      <c r="Z168" s="9">
        <v>0</v>
      </c>
      <c r="AA168" s="9">
        <v>184</v>
      </c>
    </row>
    <row r="169" spans="2:27" x14ac:dyDescent="0.3">
      <c r="B169" s="7" t="s">
        <v>163</v>
      </c>
      <c r="C169" s="8" t="s">
        <v>578</v>
      </c>
      <c r="D169" s="9">
        <v>71</v>
      </c>
      <c r="E169" s="9">
        <v>70</v>
      </c>
      <c r="F169" s="9">
        <v>25</v>
      </c>
      <c r="G169" s="9">
        <v>2</v>
      </c>
      <c r="H169" s="9">
        <v>2</v>
      </c>
      <c r="I169" s="9">
        <v>4</v>
      </c>
      <c r="J169" s="9">
        <v>16</v>
      </c>
      <c r="K169" s="9">
        <v>15</v>
      </c>
      <c r="L169" s="9">
        <v>6</v>
      </c>
      <c r="M169" s="9">
        <v>6</v>
      </c>
      <c r="N169" s="9">
        <v>4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138</v>
      </c>
      <c r="Z169" s="9">
        <v>0</v>
      </c>
      <c r="AA169" s="9">
        <v>359</v>
      </c>
    </row>
    <row r="170" spans="2:27" x14ac:dyDescent="0.3">
      <c r="B170" s="7" t="s">
        <v>164</v>
      </c>
      <c r="C170" s="8" t="s">
        <v>579</v>
      </c>
      <c r="D170" s="9">
        <v>546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4530</v>
      </c>
      <c r="Z170" s="9">
        <v>0</v>
      </c>
      <c r="AA170" s="9">
        <v>5076</v>
      </c>
    </row>
    <row r="171" spans="2:27" x14ac:dyDescent="0.3">
      <c r="B171" s="7" t="s">
        <v>165</v>
      </c>
      <c r="C171" s="8" t="s">
        <v>580</v>
      </c>
      <c r="D171" s="9">
        <v>1248</v>
      </c>
      <c r="E171" s="9">
        <v>1248</v>
      </c>
      <c r="F171" s="9">
        <v>1062</v>
      </c>
      <c r="G171" s="9">
        <v>864</v>
      </c>
      <c r="H171" s="9">
        <v>860</v>
      </c>
      <c r="I171" s="9">
        <v>850</v>
      </c>
      <c r="J171" s="9">
        <v>901</v>
      </c>
      <c r="K171" s="9">
        <v>901</v>
      </c>
      <c r="L171" s="9">
        <v>1104</v>
      </c>
      <c r="M171" s="9">
        <v>981</v>
      </c>
      <c r="N171" s="9">
        <v>1275</v>
      </c>
      <c r="O171" s="9">
        <v>1290</v>
      </c>
      <c r="P171" s="9">
        <v>1832</v>
      </c>
      <c r="Q171" s="9">
        <v>1704</v>
      </c>
      <c r="R171" s="9">
        <v>1527</v>
      </c>
      <c r="S171" s="9">
        <v>1460</v>
      </c>
      <c r="T171" s="9">
        <v>1460</v>
      </c>
      <c r="U171" s="9">
        <v>80</v>
      </c>
      <c r="V171" s="9">
        <v>60</v>
      </c>
      <c r="W171" s="9">
        <v>60</v>
      </c>
      <c r="X171" s="9">
        <v>30</v>
      </c>
      <c r="Y171" s="9">
        <v>0</v>
      </c>
      <c r="Z171" s="9">
        <v>0</v>
      </c>
      <c r="AA171" s="9">
        <v>20797</v>
      </c>
    </row>
    <row r="172" spans="2:27" x14ac:dyDescent="0.3">
      <c r="B172" s="7" t="s">
        <v>166</v>
      </c>
      <c r="C172" s="8" t="s">
        <v>580</v>
      </c>
      <c r="D172" s="9">
        <v>1248</v>
      </c>
      <c r="E172" s="9">
        <v>1248</v>
      </c>
      <c r="F172" s="9">
        <v>1062</v>
      </c>
      <c r="G172" s="9">
        <v>864</v>
      </c>
      <c r="H172" s="9">
        <v>860</v>
      </c>
      <c r="I172" s="9">
        <v>850</v>
      </c>
      <c r="J172" s="9">
        <v>901</v>
      </c>
      <c r="K172" s="9">
        <v>901</v>
      </c>
      <c r="L172" s="9">
        <v>1104</v>
      </c>
      <c r="M172" s="9">
        <v>1473</v>
      </c>
      <c r="N172" s="9">
        <v>1839</v>
      </c>
      <c r="O172" s="9">
        <v>1522</v>
      </c>
      <c r="P172" s="9">
        <v>1832</v>
      </c>
      <c r="Q172" s="9">
        <v>1704</v>
      </c>
      <c r="R172" s="9">
        <v>1460</v>
      </c>
      <c r="S172" s="9">
        <v>1460</v>
      </c>
      <c r="T172" s="9">
        <v>1460</v>
      </c>
      <c r="U172" s="9">
        <v>480</v>
      </c>
      <c r="V172" s="9">
        <v>240</v>
      </c>
      <c r="W172" s="9">
        <v>240</v>
      </c>
      <c r="X172" s="9">
        <v>120</v>
      </c>
      <c r="Y172" s="9">
        <v>0</v>
      </c>
      <c r="Z172" s="9">
        <v>0</v>
      </c>
      <c r="AA172" s="9">
        <v>22868</v>
      </c>
    </row>
    <row r="173" spans="2:27" x14ac:dyDescent="0.3">
      <c r="B173" s="7" t="s">
        <v>167</v>
      </c>
      <c r="C173" s="8" t="s">
        <v>582</v>
      </c>
      <c r="D173" s="9">
        <v>2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2</v>
      </c>
    </row>
    <row r="174" spans="2:27" x14ac:dyDescent="0.3">
      <c r="B174" s="7" t="s">
        <v>168</v>
      </c>
      <c r="C174" s="8" t="s">
        <v>578</v>
      </c>
      <c r="D174" s="9">
        <v>13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38</v>
      </c>
      <c r="Z174" s="9">
        <v>0</v>
      </c>
      <c r="AA174" s="9">
        <v>51</v>
      </c>
    </row>
    <row r="175" spans="2:27" x14ac:dyDescent="0.3">
      <c r="B175" s="7" t="s">
        <v>169</v>
      </c>
      <c r="C175" s="8" t="s">
        <v>583</v>
      </c>
      <c r="D175" s="9">
        <v>12778</v>
      </c>
      <c r="E175" s="9">
        <v>11436</v>
      </c>
      <c r="F175" s="9">
        <v>11317</v>
      </c>
      <c r="G175" s="9">
        <v>16011</v>
      </c>
      <c r="H175" s="9">
        <v>15474</v>
      </c>
      <c r="I175" s="9">
        <v>15135</v>
      </c>
      <c r="J175" s="9">
        <v>15261</v>
      </c>
      <c r="K175" s="9">
        <v>15769</v>
      </c>
      <c r="L175" s="9">
        <v>15312</v>
      </c>
      <c r="M175" s="9">
        <v>20540</v>
      </c>
      <c r="N175" s="9">
        <v>9833</v>
      </c>
      <c r="O175" s="9">
        <v>9000</v>
      </c>
      <c r="P175" s="9">
        <v>5000</v>
      </c>
      <c r="Q175" s="9">
        <v>5100</v>
      </c>
      <c r="R175" s="9">
        <v>4680</v>
      </c>
      <c r="S175" s="9">
        <v>4270</v>
      </c>
      <c r="T175" s="9">
        <v>3947</v>
      </c>
      <c r="U175" s="9">
        <v>0</v>
      </c>
      <c r="V175" s="9">
        <v>0</v>
      </c>
      <c r="W175" s="9">
        <v>1850</v>
      </c>
      <c r="X175" s="9">
        <v>0</v>
      </c>
      <c r="Y175" s="9">
        <v>0</v>
      </c>
      <c r="Z175" s="9">
        <v>0</v>
      </c>
      <c r="AA175" s="9">
        <v>192713</v>
      </c>
    </row>
    <row r="176" spans="2:27" x14ac:dyDescent="0.3">
      <c r="B176" s="7" t="s">
        <v>170</v>
      </c>
      <c r="C176" s="8" t="s">
        <v>584</v>
      </c>
      <c r="D176" s="9">
        <v>11356</v>
      </c>
      <c r="E176" s="9">
        <v>10652</v>
      </c>
      <c r="F176" s="9">
        <v>11032</v>
      </c>
      <c r="G176" s="9">
        <v>10618</v>
      </c>
      <c r="H176" s="9">
        <v>15474</v>
      </c>
      <c r="I176" s="9">
        <v>15135</v>
      </c>
      <c r="J176" s="9">
        <v>14702</v>
      </c>
      <c r="K176" s="9">
        <v>15503</v>
      </c>
      <c r="L176" s="9">
        <v>15312</v>
      </c>
      <c r="M176" s="9">
        <v>20540</v>
      </c>
      <c r="N176" s="9">
        <v>9833</v>
      </c>
      <c r="O176" s="9">
        <v>9000</v>
      </c>
      <c r="P176" s="9">
        <v>5000</v>
      </c>
      <c r="Q176" s="9">
        <v>5100</v>
      </c>
      <c r="R176" s="9">
        <v>4710</v>
      </c>
      <c r="S176" s="9">
        <v>4379</v>
      </c>
      <c r="T176" s="9">
        <v>4249</v>
      </c>
      <c r="U176" s="9">
        <v>0</v>
      </c>
      <c r="V176" s="9">
        <v>0</v>
      </c>
      <c r="W176" s="9">
        <v>1020</v>
      </c>
      <c r="X176" s="9">
        <v>0</v>
      </c>
      <c r="Y176" s="9">
        <v>0</v>
      </c>
      <c r="Z176" s="9">
        <v>0</v>
      </c>
      <c r="AA176" s="9">
        <v>183615</v>
      </c>
    </row>
    <row r="177" spans="2:27" x14ac:dyDescent="0.3">
      <c r="B177" s="7" t="s">
        <v>171</v>
      </c>
      <c r="C177" s="8" t="s">
        <v>578</v>
      </c>
      <c r="D177" s="9">
        <v>4438</v>
      </c>
      <c r="E177" s="9">
        <v>4634</v>
      </c>
      <c r="F177" s="9">
        <v>14446.02</v>
      </c>
      <c r="G177" s="9">
        <v>15995</v>
      </c>
      <c r="H177" s="9">
        <v>15143.21</v>
      </c>
      <c r="I177" s="9">
        <v>16146.31</v>
      </c>
      <c r="J177" s="9">
        <v>9792.56</v>
      </c>
      <c r="K177" s="9">
        <v>11760</v>
      </c>
      <c r="L177" s="9">
        <v>11760</v>
      </c>
      <c r="M177" s="9">
        <v>11760</v>
      </c>
      <c r="N177" s="9">
        <v>11760</v>
      </c>
      <c r="O177" s="9">
        <v>9430</v>
      </c>
      <c r="P177" s="9">
        <v>650</v>
      </c>
      <c r="Q177" s="9">
        <v>700</v>
      </c>
      <c r="R177" s="9">
        <v>621</v>
      </c>
      <c r="S177" s="9">
        <v>614</v>
      </c>
      <c r="T177" s="9">
        <v>1200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140850.1</v>
      </c>
    </row>
    <row r="178" spans="2:27" x14ac:dyDescent="0.3">
      <c r="B178" s="7" t="s">
        <v>172</v>
      </c>
      <c r="C178" s="8" t="s">
        <v>580</v>
      </c>
      <c r="D178" s="9">
        <v>1248</v>
      </c>
      <c r="E178" s="9">
        <v>1248</v>
      </c>
      <c r="F178" s="9">
        <v>1062</v>
      </c>
      <c r="G178" s="9">
        <v>864</v>
      </c>
      <c r="H178" s="9">
        <v>860</v>
      </c>
      <c r="I178" s="9">
        <v>850</v>
      </c>
      <c r="J178" s="9">
        <v>907</v>
      </c>
      <c r="K178" s="9">
        <v>901</v>
      </c>
      <c r="L178" s="9">
        <v>788</v>
      </c>
      <c r="M178" s="9">
        <v>744</v>
      </c>
      <c r="N178" s="9">
        <v>744</v>
      </c>
      <c r="O178" s="9">
        <v>744</v>
      </c>
      <c r="P178" s="9">
        <v>816</v>
      </c>
      <c r="Q178" s="9">
        <v>792</v>
      </c>
      <c r="R178" s="9">
        <v>792</v>
      </c>
      <c r="S178" s="9">
        <v>758</v>
      </c>
      <c r="T178" s="9">
        <v>758</v>
      </c>
      <c r="U178" s="9">
        <v>240</v>
      </c>
      <c r="V178" s="9">
        <v>240</v>
      </c>
      <c r="W178" s="9">
        <v>0</v>
      </c>
      <c r="X178" s="9">
        <v>0</v>
      </c>
      <c r="Y178" s="9">
        <v>0</v>
      </c>
      <c r="Z178" s="9">
        <v>0</v>
      </c>
      <c r="AA178" s="9">
        <v>15356</v>
      </c>
    </row>
    <row r="179" spans="2:27" x14ac:dyDescent="0.3">
      <c r="B179" s="7" t="s">
        <v>173</v>
      </c>
      <c r="C179" s="8" t="s">
        <v>580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</row>
    <row r="180" spans="2:27" x14ac:dyDescent="0.3">
      <c r="B180" s="7" t="s">
        <v>174</v>
      </c>
      <c r="C180" s="8" t="s">
        <v>580</v>
      </c>
      <c r="D180" s="9">
        <v>1248</v>
      </c>
      <c r="E180" s="9">
        <v>1248</v>
      </c>
      <c r="F180" s="9">
        <v>1062</v>
      </c>
      <c r="G180" s="9">
        <v>864</v>
      </c>
      <c r="H180" s="9">
        <v>860</v>
      </c>
      <c r="I180" s="9">
        <v>850</v>
      </c>
      <c r="J180" s="9">
        <v>901</v>
      </c>
      <c r="K180" s="9">
        <v>901</v>
      </c>
      <c r="L180" s="9">
        <v>788</v>
      </c>
      <c r="M180" s="9">
        <v>744</v>
      </c>
      <c r="N180" s="9">
        <v>744</v>
      </c>
      <c r="O180" s="9">
        <v>744</v>
      </c>
      <c r="P180" s="9">
        <v>755</v>
      </c>
      <c r="Q180" s="9">
        <v>756</v>
      </c>
      <c r="R180" s="9">
        <v>792</v>
      </c>
      <c r="S180" s="9">
        <v>758</v>
      </c>
      <c r="T180" s="9">
        <v>758</v>
      </c>
      <c r="U180" s="9">
        <v>240</v>
      </c>
      <c r="V180" s="9">
        <v>240</v>
      </c>
      <c r="W180" s="9">
        <v>0</v>
      </c>
      <c r="X180" s="9">
        <v>0</v>
      </c>
      <c r="Y180" s="9">
        <v>0</v>
      </c>
      <c r="Z180" s="9">
        <v>0</v>
      </c>
      <c r="AA180" s="9">
        <v>15253</v>
      </c>
    </row>
    <row r="181" spans="2:27" x14ac:dyDescent="0.3">
      <c r="B181" s="5" t="s">
        <v>175</v>
      </c>
      <c r="C181" s="10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2:27" x14ac:dyDescent="0.3">
      <c r="B182" s="7" t="s">
        <v>176</v>
      </c>
      <c r="C182" s="8" t="s">
        <v>585</v>
      </c>
      <c r="D182" s="9">
        <v>1.06</v>
      </c>
      <c r="E182" s="9">
        <v>1.06</v>
      </c>
      <c r="F182" s="9">
        <v>1.06</v>
      </c>
      <c r="G182" s="9">
        <v>1.03</v>
      </c>
      <c r="H182" s="9">
        <v>1.03</v>
      </c>
      <c r="I182" s="9">
        <v>1.06</v>
      </c>
      <c r="J182" s="9">
        <v>1.07</v>
      </c>
      <c r="K182" s="9">
        <v>1.07</v>
      </c>
      <c r="L182" s="9">
        <v>1.04</v>
      </c>
      <c r="M182" s="9">
        <v>1</v>
      </c>
      <c r="N182" s="9">
        <v>1</v>
      </c>
      <c r="O182" s="9">
        <v>1</v>
      </c>
      <c r="P182" s="9">
        <v>1.01</v>
      </c>
      <c r="Q182" s="9">
        <v>1.01</v>
      </c>
      <c r="R182" s="9">
        <v>1.03</v>
      </c>
      <c r="S182" s="9">
        <v>1.04</v>
      </c>
      <c r="T182" s="9">
        <v>1.05</v>
      </c>
      <c r="U182" s="9">
        <v>1.07</v>
      </c>
      <c r="V182" s="9">
        <v>1.0900000000000001</v>
      </c>
      <c r="W182" s="9">
        <v>1.1200000000000001</v>
      </c>
      <c r="X182" s="9">
        <v>0</v>
      </c>
      <c r="Y182" s="9">
        <v>0.94</v>
      </c>
      <c r="Z182" s="9">
        <v>0</v>
      </c>
      <c r="AA182" s="9">
        <v>0</v>
      </c>
    </row>
    <row r="183" spans="2:27" x14ac:dyDescent="0.3">
      <c r="B183" s="7" t="s">
        <v>177</v>
      </c>
      <c r="C183" s="8" t="s">
        <v>586</v>
      </c>
      <c r="D183" s="9">
        <v>920.37</v>
      </c>
      <c r="E183" s="9">
        <v>913.83</v>
      </c>
      <c r="F183" s="9">
        <v>908.63</v>
      </c>
      <c r="G183" s="9">
        <v>924.93</v>
      </c>
      <c r="H183" s="9">
        <v>918.7</v>
      </c>
      <c r="I183" s="9">
        <v>889.3</v>
      </c>
      <c r="J183" s="9">
        <v>853.58</v>
      </c>
      <c r="K183" s="9">
        <v>871.43</v>
      </c>
      <c r="L183" s="9">
        <v>955.62</v>
      </c>
      <c r="M183" s="9">
        <v>906.69</v>
      </c>
      <c r="N183" s="9">
        <v>892.36</v>
      </c>
      <c r="O183" s="9">
        <v>891.86</v>
      </c>
      <c r="P183" s="9">
        <v>839.06</v>
      </c>
      <c r="Q183" s="9">
        <v>831.2</v>
      </c>
      <c r="R183" s="9">
        <v>827.23</v>
      </c>
      <c r="S183" s="9">
        <v>759.62</v>
      </c>
      <c r="T183" s="9">
        <v>772</v>
      </c>
      <c r="U183" s="9">
        <v>850.32</v>
      </c>
      <c r="V183" s="9">
        <v>733.06</v>
      </c>
      <c r="W183" s="9">
        <v>492.15</v>
      </c>
      <c r="X183" s="9">
        <v>0</v>
      </c>
      <c r="Y183" s="9">
        <v>1510</v>
      </c>
      <c r="Z183" s="9">
        <v>0</v>
      </c>
      <c r="AA183" s="9">
        <v>0</v>
      </c>
    </row>
    <row r="184" spans="2:27" x14ac:dyDescent="0.3">
      <c r="B184" s="7" t="s">
        <v>178</v>
      </c>
      <c r="C184" s="8" t="s">
        <v>587</v>
      </c>
      <c r="D184" s="9">
        <v>2.0699999999999998</v>
      </c>
      <c r="E184" s="9">
        <v>2.1</v>
      </c>
      <c r="F184" s="9">
        <v>2.39</v>
      </c>
      <c r="G184" s="9">
        <v>2.25</v>
      </c>
      <c r="H184" s="9">
        <v>1.55</v>
      </c>
      <c r="I184" s="9">
        <v>1.1399999999999999</v>
      </c>
      <c r="J184" s="9">
        <v>1.01</v>
      </c>
      <c r="K184" s="9">
        <v>0.83</v>
      </c>
      <c r="L184" s="9">
        <v>0.73</v>
      </c>
      <c r="M184" s="9">
        <v>0.67</v>
      </c>
      <c r="N184" s="9">
        <v>1.1599999999999999</v>
      </c>
      <c r="O184" s="9">
        <v>0.69</v>
      </c>
      <c r="P184" s="9">
        <v>0.77</v>
      </c>
      <c r="Q184" s="9">
        <v>0.56000000000000005</v>
      </c>
      <c r="R184" s="9">
        <v>0.76</v>
      </c>
      <c r="S184" s="9">
        <v>0.62</v>
      </c>
      <c r="T184" s="9">
        <v>0.53</v>
      </c>
      <c r="U184" s="9">
        <v>0</v>
      </c>
      <c r="V184" s="9">
        <v>0</v>
      </c>
      <c r="W184" s="9">
        <v>0.31</v>
      </c>
      <c r="X184" s="9">
        <v>0.28000000000000003</v>
      </c>
      <c r="Y184" s="9">
        <v>0.33</v>
      </c>
      <c r="Z184" s="9">
        <v>0</v>
      </c>
      <c r="AA184" s="9">
        <v>0</v>
      </c>
    </row>
    <row r="185" spans="2:27" x14ac:dyDescent="0.3">
      <c r="B185" s="7" t="s">
        <v>179</v>
      </c>
      <c r="C185" s="8" t="s">
        <v>587</v>
      </c>
      <c r="D185" s="9">
        <v>1.93</v>
      </c>
      <c r="E185" s="9">
        <v>2.02</v>
      </c>
      <c r="F185" s="9">
        <v>2.2000000000000002</v>
      </c>
      <c r="G185" s="9">
        <v>2.19</v>
      </c>
      <c r="H185" s="9">
        <v>2.38</v>
      </c>
      <c r="I185" s="9">
        <v>1.75</v>
      </c>
      <c r="J185" s="9">
        <v>1.62</v>
      </c>
      <c r="K185" s="9">
        <v>1.5</v>
      </c>
      <c r="L185" s="9">
        <v>1.52</v>
      </c>
      <c r="M185" s="9">
        <v>1.51</v>
      </c>
      <c r="N185" s="9">
        <v>1.94</v>
      </c>
      <c r="O185" s="9">
        <v>1.52</v>
      </c>
      <c r="P185" s="9">
        <v>1.32</v>
      </c>
      <c r="Q185" s="9">
        <v>1.22</v>
      </c>
      <c r="R185" s="9">
        <v>1.07</v>
      </c>
      <c r="S185" s="9">
        <v>0.97</v>
      </c>
      <c r="T185" s="9">
        <v>0.94</v>
      </c>
      <c r="U185" s="9">
        <v>0</v>
      </c>
      <c r="V185" s="9">
        <v>0</v>
      </c>
      <c r="W185" s="9">
        <v>0.4</v>
      </c>
      <c r="X185" s="9">
        <v>0.36</v>
      </c>
      <c r="Y185" s="9">
        <v>0.34</v>
      </c>
      <c r="Z185" s="9">
        <v>0</v>
      </c>
      <c r="AA185" s="9">
        <v>0</v>
      </c>
    </row>
    <row r="186" spans="2:27" x14ac:dyDescent="0.3">
      <c r="B186" s="7" t="s">
        <v>180</v>
      </c>
      <c r="C186" s="8" t="s">
        <v>587</v>
      </c>
      <c r="D186" s="9">
        <v>1.95</v>
      </c>
      <c r="E186" s="9">
        <v>2.0499999999999998</v>
      </c>
      <c r="F186" s="9">
        <v>2.23</v>
      </c>
      <c r="G186" s="9">
        <v>2.2000000000000002</v>
      </c>
      <c r="H186" s="9">
        <v>2.89</v>
      </c>
      <c r="I186" s="9">
        <v>1.96</v>
      </c>
      <c r="J186" s="9">
        <v>1.81</v>
      </c>
      <c r="K186" s="9">
        <v>1.72</v>
      </c>
      <c r="L186" s="9">
        <v>1.54</v>
      </c>
      <c r="M186" s="9">
        <v>1.51</v>
      </c>
      <c r="N186" s="9">
        <v>1.84</v>
      </c>
      <c r="O186" s="9">
        <v>1.27</v>
      </c>
      <c r="P186" s="9">
        <v>1.1100000000000001</v>
      </c>
      <c r="Q186" s="9">
        <v>1</v>
      </c>
      <c r="R186" s="9">
        <v>0.98</v>
      </c>
      <c r="S186" s="9">
        <v>0.96</v>
      </c>
      <c r="T186" s="9">
        <v>0.92</v>
      </c>
      <c r="U186" s="9">
        <v>0</v>
      </c>
      <c r="V186" s="9">
        <v>0</v>
      </c>
      <c r="W186" s="9">
        <v>0.4</v>
      </c>
      <c r="X186" s="9">
        <v>0.36</v>
      </c>
      <c r="Y186" s="9">
        <v>0.53</v>
      </c>
      <c r="Z186" s="9">
        <v>0</v>
      </c>
      <c r="AA186" s="9">
        <v>0</v>
      </c>
    </row>
    <row r="187" spans="2:27" x14ac:dyDescent="0.3">
      <c r="B187" s="7" t="s">
        <v>181</v>
      </c>
      <c r="C187" s="8" t="s">
        <v>587</v>
      </c>
      <c r="D187" s="9">
        <v>1.9</v>
      </c>
      <c r="E187" s="9">
        <v>1.98</v>
      </c>
      <c r="F187" s="9">
        <v>2.16</v>
      </c>
      <c r="G187" s="9">
        <v>2.17</v>
      </c>
      <c r="H187" s="9">
        <v>1.95</v>
      </c>
      <c r="I187" s="9">
        <v>1.54</v>
      </c>
      <c r="J187" s="9">
        <v>1.42</v>
      </c>
      <c r="K187" s="9">
        <v>1.28</v>
      </c>
      <c r="L187" s="9">
        <v>1.5</v>
      </c>
      <c r="M187" s="9">
        <v>1.5</v>
      </c>
      <c r="N187" s="9">
        <v>2.06</v>
      </c>
      <c r="O187" s="9">
        <v>1.95</v>
      </c>
      <c r="P187" s="9">
        <v>1.67</v>
      </c>
      <c r="Q187" s="9">
        <v>1.59</v>
      </c>
      <c r="R187" s="9">
        <v>1.22</v>
      </c>
      <c r="S187" s="9">
        <v>0.99</v>
      </c>
      <c r="T187" s="9">
        <v>0.96</v>
      </c>
      <c r="U187" s="9">
        <v>0.81</v>
      </c>
      <c r="V187" s="9">
        <v>0.67</v>
      </c>
      <c r="W187" s="9">
        <v>0.4</v>
      </c>
      <c r="X187" s="9">
        <v>0.36</v>
      </c>
      <c r="Y187" s="9">
        <v>0.14000000000000001</v>
      </c>
      <c r="Z187" s="9">
        <v>0</v>
      </c>
      <c r="AA187" s="9">
        <v>0</v>
      </c>
    </row>
    <row r="188" spans="2:27" x14ac:dyDescent="0.3">
      <c r="B188" s="7" t="s">
        <v>182</v>
      </c>
      <c r="C188" s="8" t="s">
        <v>183</v>
      </c>
      <c r="D188" s="9">
        <v>18.95</v>
      </c>
      <c r="E188" s="9">
        <v>15.57</v>
      </c>
      <c r="F188" s="9">
        <v>14.74</v>
      </c>
      <c r="G188" s="9">
        <v>17.989999999999998</v>
      </c>
      <c r="H188" s="9">
        <v>22.8</v>
      </c>
      <c r="I188" s="9">
        <v>25.93</v>
      </c>
      <c r="J188" s="9">
        <v>33.29</v>
      </c>
      <c r="K188" s="9">
        <v>31.72</v>
      </c>
      <c r="L188" s="9">
        <v>26.88</v>
      </c>
      <c r="M188" s="9">
        <v>32.159999999999997</v>
      </c>
      <c r="N188" s="9">
        <v>20.34</v>
      </c>
      <c r="O188" s="9">
        <v>24.32</v>
      </c>
      <c r="P188" s="9">
        <v>23.8</v>
      </c>
      <c r="Q188" s="9">
        <v>26.16</v>
      </c>
      <c r="R188" s="9">
        <v>44.39</v>
      </c>
      <c r="S188" s="9">
        <v>69.34</v>
      </c>
      <c r="T188" s="9">
        <v>36.799999999999997</v>
      </c>
      <c r="U188" s="9">
        <v>12.55</v>
      </c>
      <c r="V188" s="9">
        <v>41.66</v>
      </c>
      <c r="W188" s="9">
        <v>29.32</v>
      </c>
      <c r="X188" s="9">
        <v>43.67</v>
      </c>
      <c r="Y188" s="9">
        <v>73.41</v>
      </c>
      <c r="Z188" s="9">
        <v>0</v>
      </c>
      <c r="AA188" s="9">
        <v>0</v>
      </c>
    </row>
    <row r="189" spans="2:27" x14ac:dyDescent="0.3">
      <c r="B189" s="7" t="s">
        <v>184</v>
      </c>
      <c r="C189" s="8" t="s">
        <v>588</v>
      </c>
      <c r="D189" s="9">
        <v>80437.789999999994</v>
      </c>
      <c r="E189" s="9">
        <v>65155.31</v>
      </c>
      <c r="F189" s="9">
        <v>60863.98</v>
      </c>
      <c r="G189" s="9">
        <v>68170.600000000006</v>
      </c>
      <c r="H189" s="9">
        <v>57343.74</v>
      </c>
      <c r="I189" s="9">
        <v>54082.9</v>
      </c>
      <c r="J189" s="9">
        <v>59560.27</v>
      </c>
      <c r="K189" s="9">
        <v>46817.440000000002</v>
      </c>
      <c r="L189" s="9">
        <v>36030.89</v>
      </c>
      <c r="M189" s="9">
        <v>25429.35</v>
      </c>
      <c r="N189" s="9">
        <v>26206.959999999999</v>
      </c>
      <c r="O189" s="9">
        <v>18989.580000000002</v>
      </c>
      <c r="P189" s="9">
        <v>17444.259999999998</v>
      </c>
      <c r="Q189" s="9">
        <v>16003.86</v>
      </c>
      <c r="R189" s="9">
        <v>29879.37</v>
      </c>
      <c r="S189" s="9">
        <v>23013.85</v>
      </c>
      <c r="T189" s="9">
        <v>20182.79</v>
      </c>
      <c r="U189" s="9">
        <v>14341.12</v>
      </c>
      <c r="V189" s="9">
        <v>16621.990000000002</v>
      </c>
      <c r="W189" s="9">
        <v>8533.33</v>
      </c>
      <c r="X189" s="9">
        <v>0</v>
      </c>
      <c r="Y189" s="9">
        <v>21493.93</v>
      </c>
      <c r="Z189" s="9">
        <v>0</v>
      </c>
      <c r="AA189" s="9">
        <v>0</v>
      </c>
    </row>
    <row r="190" spans="2:27" x14ac:dyDescent="0.3">
      <c r="B190" s="7" t="s">
        <v>185</v>
      </c>
      <c r="C190" s="8" t="s">
        <v>183</v>
      </c>
      <c r="D190" s="9">
        <v>99.83</v>
      </c>
      <c r="E190" s="9">
        <v>99.71</v>
      </c>
      <c r="F190" s="9">
        <v>99.76</v>
      </c>
      <c r="G190" s="9">
        <v>93.6</v>
      </c>
      <c r="H190" s="9">
        <v>93.45</v>
      </c>
      <c r="I190" s="9">
        <v>99.57</v>
      </c>
      <c r="J190" s="9">
        <v>99.55</v>
      </c>
      <c r="K190" s="9">
        <v>99.76</v>
      </c>
      <c r="L190" s="9">
        <v>100</v>
      </c>
      <c r="M190" s="9">
        <v>100</v>
      </c>
      <c r="N190" s="9">
        <v>100</v>
      </c>
      <c r="O190" s="9">
        <v>100</v>
      </c>
      <c r="P190" s="9">
        <v>100</v>
      </c>
      <c r="Q190" s="9">
        <v>100</v>
      </c>
      <c r="R190" s="9">
        <v>100</v>
      </c>
      <c r="S190" s="9">
        <v>99.83</v>
      </c>
      <c r="T190" s="9">
        <v>99.82</v>
      </c>
      <c r="U190" s="9">
        <v>99.41</v>
      </c>
      <c r="V190" s="9">
        <v>98.09</v>
      </c>
      <c r="W190" s="9">
        <v>50.36</v>
      </c>
      <c r="X190" s="9">
        <v>0</v>
      </c>
      <c r="Y190" s="9">
        <v>29.76</v>
      </c>
      <c r="Z190" s="9">
        <v>26.51</v>
      </c>
      <c r="AA190" s="9">
        <v>0</v>
      </c>
    </row>
    <row r="191" spans="2:27" x14ac:dyDescent="0.3">
      <c r="B191" s="7" t="s">
        <v>186</v>
      </c>
      <c r="C191" s="8" t="s">
        <v>183</v>
      </c>
      <c r="D191" s="9">
        <v>55.33</v>
      </c>
      <c r="E191" s="9">
        <v>58.81</v>
      </c>
      <c r="F191" s="9">
        <v>60.56</v>
      </c>
      <c r="G191" s="9">
        <v>60.97</v>
      </c>
      <c r="H191" s="9">
        <v>57.9</v>
      </c>
      <c r="I191" s="9">
        <v>58.09</v>
      </c>
      <c r="J191" s="9">
        <v>55.75</v>
      </c>
      <c r="K191" s="9">
        <v>58.49</v>
      </c>
      <c r="L191" s="9">
        <v>57.3</v>
      </c>
      <c r="M191" s="9">
        <v>56.85</v>
      </c>
      <c r="N191" s="9">
        <v>78.92</v>
      </c>
      <c r="O191" s="9">
        <v>82.35</v>
      </c>
      <c r="P191" s="9">
        <v>81.05</v>
      </c>
      <c r="Q191" s="9">
        <v>81.599999999999994</v>
      </c>
      <c r="R191" s="9">
        <v>74.989999999999995</v>
      </c>
      <c r="S191" s="9">
        <v>0</v>
      </c>
      <c r="T191" s="9">
        <v>0</v>
      </c>
      <c r="U191" s="9">
        <v>0</v>
      </c>
      <c r="V191" s="9">
        <v>0</v>
      </c>
      <c r="W191" s="9">
        <v>80.010000000000005</v>
      </c>
      <c r="X191" s="9">
        <v>0</v>
      </c>
      <c r="Y191" s="9">
        <v>20.190000000000001</v>
      </c>
      <c r="Z191" s="9">
        <v>18.420000000000002</v>
      </c>
      <c r="AA191" s="9">
        <v>0</v>
      </c>
    </row>
    <row r="192" spans="2:27" x14ac:dyDescent="0.3">
      <c r="B192" s="7" t="s">
        <v>187</v>
      </c>
      <c r="C192" s="8" t="s">
        <v>183</v>
      </c>
      <c r="D192" s="9">
        <v>100</v>
      </c>
      <c r="E192" s="9">
        <v>100</v>
      </c>
      <c r="F192" s="9">
        <v>100</v>
      </c>
      <c r="G192" s="9">
        <v>100</v>
      </c>
      <c r="H192" s="9">
        <v>100</v>
      </c>
      <c r="I192" s="9">
        <v>100</v>
      </c>
      <c r="J192" s="9">
        <v>100</v>
      </c>
      <c r="K192" s="9">
        <v>100</v>
      </c>
      <c r="L192" s="9">
        <v>100</v>
      </c>
      <c r="M192" s="9">
        <v>100</v>
      </c>
      <c r="N192" s="9">
        <v>100</v>
      </c>
      <c r="O192" s="9">
        <v>100</v>
      </c>
      <c r="P192" s="9">
        <v>100</v>
      </c>
      <c r="Q192" s="9">
        <v>100</v>
      </c>
      <c r="R192" s="9">
        <v>100</v>
      </c>
      <c r="S192" s="9">
        <v>100</v>
      </c>
      <c r="T192" s="9">
        <v>100</v>
      </c>
      <c r="U192" s="9">
        <v>100</v>
      </c>
      <c r="V192" s="9">
        <v>100</v>
      </c>
      <c r="W192" s="9">
        <v>100</v>
      </c>
      <c r="X192" s="9">
        <v>0</v>
      </c>
      <c r="Y192" s="9">
        <v>99.99</v>
      </c>
      <c r="Z192" s="9">
        <v>100</v>
      </c>
      <c r="AA192" s="9">
        <v>0</v>
      </c>
    </row>
    <row r="193" spans="2:27" x14ac:dyDescent="0.3">
      <c r="B193" s="7" t="s">
        <v>188</v>
      </c>
      <c r="C193" s="8" t="s">
        <v>183</v>
      </c>
      <c r="D193" s="9">
        <v>93.2</v>
      </c>
      <c r="E193" s="9">
        <v>96.03</v>
      </c>
      <c r="F193" s="9">
        <v>91.99</v>
      </c>
      <c r="G193" s="9">
        <v>97.13</v>
      </c>
      <c r="H193" s="9">
        <v>153.51</v>
      </c>
      <c r="I193" s="9">
        <v>153.44</v>
      </c>
      <c r="J193" s="9">
        <v>160.25</v>
      </c>
      <c r="K193" s="9">
        <v>180.95</v>
      </c>
      <c r="L193" s="9">
        <v>207.93</v>
      </c>
      <c r="M193" s="9">
        <v>224.6</v>
      </c>
      <c r="N193" s="9">
        <v>166.81</v>
      </c>
      <c r="O193" s="9">
        <v>220.5</v>
      </c>
      <c r="P193" s="9">
        <v>172.14</v>
      </c>
      <c r="Q193" s="9">
        <v>217.03</v>
      </c>
      <c r="R193" s="9">
        <v>140.9</v>
      </c>
      <c r="S193" s="9">
        <v>155.22</v>
      </c>
      <c r="T193" s="9">
        <v>176.65</v>
      </c>
      <c r="U193" s="9">
        <v>74.77</v>
      </c>
      <c r="V193" s="9">
        <v>120.96</v>
      </c>
      <c r="W193" s="9">
        <v>127.83</v>
      </c>
      <c r="X193" s="9">
        <v>126.78</v>
      </c>
      <c r="Y193" s="9">
        <v>103.97</v>
      </c>
      <c r="Z193" s="9">
        <v>0</v>
      </c>
      <c r="AA193" s="9">
        <v>0</v>
      </c>
    </row>
    <row r="194" spans="2:27" x14ac:dyDescent="0.3">
      <c r="B194" s="7" t="s">
        <v>189</v>
      </c>
      <c r="C194" s="8" t="s">
        <v>183</v>
      </c>
      <c r="D194" s="9">
        <v>24.1</v>
      </c>
      <c r="E194" s="9">
        <v>21.92</v>
      </c>
      <c r="F194" s="9">
        <v>25.91</v>
      </c>
      <c r="G194" s="9">
        <v>25.43</v>
      </c>
      <c r="H194" s="9">
        <v>42.1</v>
      </c>
      <c r="I194" s="9">
        <v>30.3</v>
      </c>
      <c r="J194" s="9">
        <v>33.14</v>
      </c>
      <c r="K194" s="9">
        <v>32.090000000000003</v>
      </c>
      <c r="L194" s="9">
        <v>32.1</v>
      </c>
      <c r="M194" s="9">
        <v>32.700000000000003</v>
      </c>
      <c r="N194" s="9">
        <v>21.08</v>
      </c>
      <c r="O194" s="9">
        <v>17.64</v>
      </c>
      <c r="P194" s="9">
        <v>18.940000000000001</v>
      </c>
      <c r="Q194" s="9">
        <v>18.41</v>
      </c>
      <c r="R194" s="9">
        <v>17.809999999999999</v>
      </c>
      <c r="S194" s="9">
        <v>16.829999999999998</v>
      </c>
      <c r="T194" s="9">
        <v>29.07</v>
      </c>
      <c r="U194" s="9">
        <v>0</v>
      </c>
      <c r="V194" s="9">
        <v>0</v>
      </c>
      <c r="W194" s="9">
        <v>19.98</v>
      </c>
      <c r="X194" s="9">
        <v>70</v>
      </c>
      <c r="Y194" s="9">
        <v>79.8</v>
      </c>
      <c r="Z194" s="9">
        <v>0</v>
      </c>
      <c r="AA194" s="9">
        <v>0</v>
      </c>
    </row>
    <row r="195" spans="2:27" x14ac:dyDescent="0.3">
      <c r="B195" s="7" t="s">
        <v>190</v>
      </c>
      <c r="C195" s="8" t="s">
        <v>589</v>
      </c>
      <c r="D195" s="9">
        <v>15.01</v>
      </c>
      <c r="E195" s="9">
        <v>15.2</v>
      </c>
      <c r="F195" s="9">
        <v>14.46</v>
      </c>
      <c r="G195" s="9">
        <v>14.16</v>
      </c>
      <c r="H195" s="9">
        <v>14.11</v>
      </c>
      <c r="I195" s="9">
        <v>14.46</v>
      </c>
      <c r="J195" s="9">
        <v>14.48</v>
      </c>
      <c r="K195" s="9">
        <v>15.73</v>
      </c>
      <c r="L195" s="9">
        <v>15.23</v>
      </c>
      <c r="M195" s="9">
        <v>16</v>
      </c>
      <c r="N195" s="9">
        <v>15.2</v>
      </c>
      <c r="O195" s="9">
        <v>19.8</v>
      </c>
      <c r="P195" s="9">
        <v>19.600000000000001</v>
      </c>
      <c r="Q195" s="9">
        <v>19.899999999999999</v>
      </c>
      <c r="R195" s="9">
        <v>17.7</v>
      </c>
      <c r="S195" s="9">
        <v>0</v>
      </c>
      <c r="T195" s="9">
        <v>0</v>
      </c>
      <c r="U195" s="9">
        <v>0</v>
      </c>
      <c r="V195" s="9">
        <v>0</v>
      </c>
      <c r="W195" s="9">
        <v>49</v>
      </c>
      <c r="X195" s="9">
        <v>0</v>
      </c>
      <c r="Y195" s="9">
        <v>32.200000000000003</v>
      </c>
      <c r="Z195" s="9">
        <v>31.4</v>
      </c>
      <c r="AA195" s="9">
        <v>0</v>
      </c>
    </row>
    <row r="196" spans="2:27" x14ac:dyDescent="0.3">
      <c r="B196" s="7" t="s">
        <v>191</v>
      </c>
      <c r="C196" s="8" t="s">
        <v>183</v>
      </c>
      <c r="D196" s="9">
        <v>100</v>
      </c>
      <c r="E196" s="9">
        <v>95</v>
      </c>
      <c r="F196" s="9">
        <v>84.9</v>
      </c>
      <c r="G196" s="9">
        <v>99.97</v>
      </c>
      <c r="H196" s="9">
        <v>100</v>
      </c>
      <c r="I196" s="9">
        <v>100</v>
      </c>
      <c r="J196" s="9">
        <v>80</v>
      </c>
      <c r="K196" s="9">
        <v>80</v>
      </c>
      <c r="L196" s="9">
        <v>80</v>
      </c>
      <c r="M196" s="9">
        <v>80</v>
      </c>
      <c r="N196" s="9">
        <v>100</v>
      </c>
      <c r="O196" s="9">
        <v>98.05</v>
      </c>
      <c r="P196" s="9">
        <v>99.66</v>
      </c>
      <c r="Q196" s="9">
        <v>96.99</v>
      </c>
      <c r="R196" s="9">
        <v>105.37</v>
      </c>
      <c r="S196" s="9">
        <v>98.88</v>
      </c>
      <c r="T196" s="9">
        <v>74.37</v>
      </c>
      <c r="U196" s="9">
        <v>0</v>
      </c>
      <c r="V196" s="9">
        <v>0</v>
      </c>
      <c r="W196" s="9">
        <v>87.42</v>
      </c>
      <c r="X196" s="9">
        <v>69.44</v>
      </c>
      <c r="Y196" s="9">
        <v>100</v>
      </c>
      <c r="Z196" s="9">
        <v>87.23</v>
      </c>
      <c r="AA196" s="9">
        <v>0</v>
      </c>
    </row>
    <row r="197" spans="2:27" x14ac:dyDescent="0.3">
      <c r="B197" s="7" t="s">
        <v>192</v>
      </c>
      <c r="C197" s="8" t="s">
        <v>183</v>
      </c>
      <c r="D197" s="9">
        <v>100</v>
      </c>
      <c r="E197" s="9">
        <v>100</v>
      </c>
      <c r="F197" s="9">
        <v>100</v>
      </c>
      <c r="G197" s="9">
        <v>100</v>
      </c>
      <c r="H197" s="9">
        <v>100</v>
      </c>
      <c r="I197" s="9">
        <v>100</v>
      </c>
      <c r="J197" s="9">
        <v>100</v>
      </c>
      <c r="K197" s="9">
        <v>100</v>
      </c>
      <c r="L197" s="9">
        <v>100</v>
      </c>
      <c r="M197" s="9">
        <v>100</v>
      </c>
      <c r="N197" s="9">
        <v>100</v>
      </c>
      <c r="O197" s="9">
        <v>100</v>
      </c>
      <c r="P197" s="9">
        <v>100</v>
      </c>
      <c r="Q197" s="9">
        <v>100</v>
      </c>
      <c r="R197" s="9">
        <v>100</v>
      </c>
      <c r="S197" s="9">
        <v>0</v>
      </c>
      <c r="T197" s="9">
        <v>0</v>
      </c>
      <c r="U197" s="9">
        <v>0</v>
      </c>
      <c r="V197" s="9">
        <v>0</v>
      </c>
      <c r="W197" s="9">
        <v>4.0999999999999996</v>
      </c>
      <c r="X197" s="9">
        <v>0</v>
      </c>
      <c r="Y197" s="9">
        <v>0</v>
      </c>
      <c r="Z197" s="9">
        <v>0</v>
      </c>
      <c r="AA197" s="9">
        <v>0</v>
      </c>
    </row>
    <row r="198" spans="2:27" x14ac:dyDescent="0.3">
      <c r="B198" s="7" t="s">
        <v>193</v>
      </c>
      <c r="C198" s="8" t="s">
        <v>589</v>
      </c>
      <c r="D198" s="9">
        <v>20.55</v>
      </c>
      <c r="E198" s="9">
        <v>20.12</v>
      </c>
      <c r="F198" s="9">
        <v>17.53</v>
      </c>
      <c r="G198" s="9">
        <v>16.420000000000002</v>
      </c>
      <c r="H198" s="9">
        <v>13.47</v>
      </c>
      <c r="I198" s="9">
        <v>17.309999999999999</v>
      </c>
      <c r="J198" s="9">
        <v>17.28</v>
      </c>
      <c r="K198" s="9">
        <v>18.21</v>
      </c>
      <c r="L198" s="9">
        <v>18.05</v>
      </c>
      <c r="M198" s="9">
        <v>18.899999999999999</v>
      </c>
      <c r="N198" s="9">
        <v>15.2</v>
      </c>
      <c r="O198" s="9">
        <v>19.8</v>
      </c>
      <c r="P198" s="9">
        <v>19.600000000000001</v>
      </c>
      <c r="Q198" s="9">
        <v>19.899999999999999</v>
      </c>
      <c r="R198" s="9">
        <v>19.399999999999999</v>
      </c>
      <c r="S198" s="9">
        <v>19.5</v>
      </c>
      <c r="T198" s="9">
        <v>19.7</v>
      </c>
      <c r="U198" s="9">
        <v>0</v>
      </c>
      <c r="V198" s="9">
        <v>0</v>
      </c>
      <c r="W198" s="9">
        <v>24.5</v>
      </c>
      <c r="X198" s="9">
        <v>0</v>
      </c>
      <c r="Y198" s="9">
        <v>10.199999999999999</v>
      </c>
      <c r="Z198" s="9">
        <v>0</v>
      </c>
      <c r="AA198" s="9">
        <v>0</v>
      </c>
    </row>
    <row r="199" spans="2:27" x14ac:dyDescent="0.3">
      <c r="B199" s="7" t="s">
        <v>194</v>
      </c>
      <c r="C199" s="8" t="s">
        <v>590</v>
      </c>
      <c r="D199" s="9">
        <v>15</v>
      </c>
      <c r="E199" s="9">
        <v>15</v>
      </c>
      <c r="F199" s="9">
        <v>15</v>
      </c>
      <c r="G199" s="9">
        <v>15</v>
      </c>
      <c r="H199" s="9">
        <v>15.14</v>
      </c>
      <c r="I199" s="9">
        <v>15.08</v>
      </c>
      <c r="J199" s="9">
        <v>15.52</v>
      </c>
      <c r="K199" s="9">
        <v>16.170000000000002</v>
      </c>
      <c r="L199" s="9">
        <v>13.37</v>
      </c>
      <c r="M199" s="9">
        <v>21</v>
      </c>
      <c r="N199" s="9">
        <v>18</v>
      </c>
      <c r="O199" s="9">
        <v>22</v>
      </c>
      <c r="P199" s="9">
        <v>25</v>
      </c>
      <c r="Q199" s="9">
        <v>22</v>
      </c>
      <c r="R199" s="9">
        <v>26</v>
      </c>
      <c r="S199" s="9">
        <v>43</v>
      </c>
      <c r="T199" s="9">
        <v>21</v>
      </c>
      <c r="U199" s="9">
        <v>20</v>
      </c>
      <c r="V199" s="9">
        <v>31</v>
      </c>
      <c r="W199" s="9">
        <v>27</v>
      </c>
      <c r="X199" s="9">
        <v>0</v>
      </c>
      <c r="Y199" s="9">
        <v>12</v>
      </c>
      <c r="Z199" s="9">
        <v>0</v>
      </c>
      <c r="AA199" s="9">
        <v>0</v>
      </c>
    </row>
    <row r="200" spans="2:27" x14ac:dyDescent="0.3">
      <c r="B200" s="7" t="s">
        <v>195</v>
      </c>
      <c r="C200" s="8" t="s">
        <v>591</v>
      </c>
      <c r="D200" s="9">
        <v>920.37</v>
      </c>
      <c r="E200" s="9">
        <v>913.83</v>
      </c>
      <c r="F200" s="9">
        <v>908.63</v>
      </c>
      <c r="G200" s="9">
        <v>924.93</v>
      </c>
      <c r="H200" s="9">
        <v>910.44</v>
      </c>
      <c r="I200" s="9">
        <v>884.72</v>
      </c>
      <c r="J200" s="9">
        <v>852.73</v>
      </c>
      <c r="K200" s="9">
        <v>808.17</v>
      </c>
      <c r="L200" s="9">
        <v>929.47</v>
      </c>
      <c r="M200" s="9">
        <v>574</v>
      </c>
      <c r="N200" s="9">
        <v>676.04</v>
      </c>
      <c r="O200" s="9">
        <v>597.72</v>
      </c>
      <c r="P200" s="9">
        <v>501.6</v>
      </c>
      <c r="Q200" s="9">
        <v>578.41999999999996</v>
      </c>
      <c r="R200" s="9">
        <v>482.22</v>
      </c>
      <c r="S200" s="9">
        <v>282.64999999999998</v>
      </c>
      <c r="T200" s="9">
        <v>558.16999999999996</v>
      </c>
      <c r="U200" s="9">
        <v>582.32000000000005</v>
      </c>
      <c r="V200" s="9">
        <v>378.43</v>
      </c>
      <c r="W200" s="9">
        <v>403.81</v>
      </c>
      <c r="X200" s="9">
        <v>0</v>
      </c>
      <c r="Y200" s="9">
        <v>727.37</v>
      </c>
      <c r="Z200" s="9">
        <v>0</v>
      </c>
      <c r="AA200" s="9">
        <v>0</v>
      </c>
    </row>
    <row r="201" spans="2:27" x14ac:dyDescent="0.3">
      <c r="B201" s="7" t="s">
        <v>196</v>
      </c>
      <c r="C201" s="8" t="s">
        <v>592</v>
      </c>
      <c r="D201" s="9">
        <v>12.19</v>
      </c>
      <c r="E201" s="9">
        <v>11.53</v>
      </c>
      <c r="F201" s="9">
        <v>9.84</v>
      </c>
      <c r="G201" s="9">
        <v>8.39</v>
      </c>
      <c r="H201" s="9">
        <v>8.32</v>
      </c>
      <c r="I201" s="9">
        <v>8.86</v>
      </c>
      <c r="J201" s="9">
        <v>9.06</v>
      </c>
      <c r="K201" s="9">
        <v>9.1999999999999993</v>
      </c>
      <c r="L201" s="9">
        <v>9.4600000000000009</v>
      </c>
      <c r="M201" s="9">
        <v>9.9</v>
      </c>
      <c r="N201" s="9">
        <v>9.9</v>
      </c>
      <c r="O201" s="9">
        <v>9.8000000000000007</v>
      </c>
      <c r="P201" s="9">
        <v>9.8000000000000007</v>
      </c>
      <c r="Q201" s="9">
        <v>9.5</v>
      </c>
      <c r="R201" s="9">
        <v>9.3000000000000007</v>
      </c>
      <c r="S201" s="9">
        <v>9.1</v>
      </c>
      <c r="T201" s="9">
        <v>8.9</v>
      </c>
      <c r="U201" s="9">
        <v>9</v>
      </c>
      <c r="V201" s="9">
        <v>9.1</v>
      </c>
      <c r="W201" s="9">
        <v>9.3000000000000007</v>
      </c>
      <c r="X201" s="9">
        <v>0</v>
      </c>
      <c r="Y201" s="9">
        <v>11.3</v>
      </c>
      <c r="Z201" s="9">
        <v>8</v>
      </c>
      <c r="AA201" s="9">
        <v>0</v>
      </c>
    </row>
    <row r="202" spans="2:27" x14ac:dyDescent="0.3">
      <c r="B202" s="7" t="s">
        <v>197</v>
      </c>
      <c r="C202" s="8" t="s">
        <v>592</v>
      </c>
      <c r="D202" s="9">
        <v>10.52</v>
      </c>
      <c r="E202" s="9">
        <v>10.85</v>
      </c>
      <c r="F202" s="9">
        <v>10.11</v>
      </c>
      <c r="G202" s="9">
        <v>9.2100000000000009</v>
      </c>
      <c r="H202" s="9">
        <v>9.15</v>
      </c>
      <c r="I202" s="9">
        <v>9.19</v>
      </c>
      <c r="J202" s="9">
        <v>9.4499999999999993</v>
      </c>
      <c r="K202" s="9">
        <v>9.5500000000000007</v>
      </c>
      <c r="L202" s="9">
        <v>9.61</v>
      </c>
      <c r="M202" s="9">
        <v>9.8800000000000008</v>
      </c>
      <c r="N202" s="9">
        <v>9.9600000000000009</v>
      </c>
      <c r="O202" s="9">
        <v>10.08</v>
      </c>
      <c r="P202" s="9">
        <v>10.38</v>
      </c>
      <c r="Q202" s="9">
        <v>10.54</v>
      </c>
      <c r="R202" s="9">
        <v>10.6</v>
      </c>
      <c r="S202" s="9">
        <v>10.65</v>
      </c>
      <c r="T202" s="9">
        <v>10.57</v>
      </c>
      <c r="U202" s="9">
        <v>10.56</v>
      </c>
      <c r="V202" s="9">
        <v>9.9499999999999993</v>
      </c>
      <c r="W202" s="9">
        <v>9.56</v>
      </c>
      <c r="X202" s="9">
        <v>0</v>
      </c>
      <c r="Y202" s="9">
        <v>11.23</v>
      </c>
      <c r="Z202" s="9">
        <v>10.19</v>
      </c>
      <c r="AA202" s="9">
        <v>0</v>
      </c>
    </row>
    <row r="203" spans="2:27" x14ac:dyDescent="0.3">
      <c r="B203" s="7" t="s">
        <v>198</v>
      </c>
      <c r="C203" s="8" t="s">
        <v>593</v>
      </c>
      <c r="D203" s="9">
        <v>167.81</v>
      </c>
      <c r="E203" s="9">
        <v>164.81</v>
      </c>
      <c r="F203" s="9">
        <v>152.41</v>
      </c>
      <c r="G203" s="9">
        <v>154.01</v>
      </c>
      <c r="H203" s="9">
        <v>155.65</v>
      </c>
      <c r="I203" s="9">
        <v>156.22</v>
      </c>
      <c r="J203" s="9">
        <v>157.32</v>
      </c>
      <c r="K203" s="9">
        <v>169.51</v>
      </c>
      <c r="L203" s="9">
        <v>159.25</v>
      </c>
      <c r="M203" s="9">
        <v>161.5</v>
      </c>
      <c r="N203" s="9">
        <v>159.6</v>
      </c>
      <c r="O203" s="9">
        <v>216.2</v>
      </c>
      <c r="P203" s="9">
        <v>212.2</v>
      </c>
      <c r="Q203" s="9">
        <v>156.9</v>
      </c>
      <c r="R203" s="9">
        <v>141.30000000000001</v>
      </c>
      <c r="S203" s="9">
        <v>164.8</v>
      </c>
      <c r="T203" s="9">
        <v>229.5</v>
      </c>
      <c r="U203" s="9">
        <v>0</v>
      </c>
      <c r="V203" s="9">
        <v>0</v>
      </c>
      <c r="W203" s="9">
        <v>240.7</v>
      </c>
      <c r="X203" s="9">
        <v>0</v>
      </c>
      <c r="Y203" s="9">
        <v>439</v>
      </c>
      <c r="Z203" s="9">
        <v>468</v>
      </c>
      <c r="AA203" s="9">
        <v>0</v>
      </c>
    </row>
    <row r="204" spans="2:27" x14ac:dyDescent="0.3">
      <c r="B204" s="7" t="s">
        <v>199</v>
      </c>
      <c r="C204" s="8" t="s">
        <v>183</v>
      </c>
      <c r="D204" s="9">
        <v>98.17</v>
      </c>
      <c r="E204" s="9">
        <v>98.56</v>
      </c>
      <c r="F204" s="9">
        <v>100</v>
      </c>
      <c r="G204" s="9">
        <v>100</v>
      </c>
      <c r="H204" s="9">
        <v>100</v>
      </c>
      <c r="I204" s="9">
        <v>100</v>
      </c>
      <c r="J204" s="9">
        <v>100</v>
      </c>
      <c r="K204" s="9">
        <v>100</v>
      </c>
      <c r="L204" s="9">
        <v>100</v>
      </c>
      <c r="M204" s="9">
        <v>100</v>
      </c>
      <c r="N204" s="9">
        <v>99.6</v>
      </c>
      <c r="O204" s="9">
        <v>100</v>
      </c>
      <c r="P204" s="9">
        <v>99.4</v>
      </c>
      <c r="Q204" s="9">
        <v>100</v>
      </c>
      <c r="R204" s="9">
        <v>100</v>
      </c>
      <c r="S204" s="9">
        <v>100</v>
      </c>
      <c r="T204" s="9">
        <v>100</v>
      </c>
      <c r="U204" s="9">
        <v>100</v>
      </c>
      <c r="V204" s="9">
        <v>100</v>
      </c>
      <c r="W204" s="9">
        <v>98.4</v>
      </c>
      <c r="X204" s="9">
        <v>100</v>
      </c>
      <c r="Y204" s="9">
        <v>100</v>
      </c>
      <c r="Z204" s="9">
        <v>92.2</v>
      </c>
      <c r="AA204" s="9">
        <v>0</v>
      </c>
    </row>
    <row r="205" spans="2:27" x14ac:dyDescent="0.3">
      <c r="B205" s="7" t="s">
        <v>200</v>
      </c>
      <c r="C205" s="8" t="s">
        <v>183</v>
      </c>
      <c r="D205" s="9">
        <v>98.17</v>
      </c>
      <c r="E205" s="9">
        <v>98.56</v>
      </c>
      <c r="F205" s="9">
        <v>100</v>
      </c>
      <c r="G205" s="9">
        <v>100</v>
      </c>
      <c r="H205" s="9">
        <v>100</v>
      </c>
      <c r="I205" s="9">
        <v>100</v>
      </c>
      <c r="J205" s="9">
        <v>100</v>
      </c>
      <c r="K205" s="9">
        <v>100</v>
      </c>
      <c r="L205" s="9">
        <v>100</v>
      </c>
      <c r="M205" s="9">
        <v>100</v>
      </c>
      <c r="N205" s="9">
        <v>99.63</v>
      </c>
      <c r="O205" s="9">
        <v>100</v>
      </c>
      <c r="P205" s="9">
        <v>100</v>
      </c>
      <c r="Q205" s="9">
        <v>100</v>
      </c>
      <c r="R205" s="9">
        <v>100</v>
      </c>
      <c r="S205" s="9">
        <v>100</v>
      </c>
      <c r="T205" s="9">
        <v>100</v>
      </c>
      <c r="U205" s="9">
        <v>100</v>
      </c>
      <c r="V205" s="9">
        <v>100</v>
      </c>
      <c r="W205" s="9">
        <v>98.36</v>
      </c>
      <c r="X205" s="9">
        <v>100</v>
      </c>
      <c r="Y205" s="9">
        <v>100</v>
      </c>
      <c r="Z205" s="9">
        <v>92.15</v>
      </c>
      <c r="AA205" s="9">
        <v>0</v>
      </c>
    </row>
    <row r="206" spans="2:27" x14ac:dyDescent="0.3">
      <c r="B206" s="7" t="s">
        <v>201</v>
      </c>
      <c r="C206" s="8" t="s">
        <v>589</v>
      </c>
      <c r="D206" s="9">
        <v>27.08</v>
      </c>
      <c r="E206" s="9">
        <v>25.77</v>
      </c>
      <c r="F206" s="9">
        <v>23.66</v>
      </c>
      <c r="G206" s="9">
        <v>22.02</v>
      </c>
      <c r="H206" s="9">
        <v>23.27</v>
      </c>
      <c r="I206" s="9">
        <v>24.84</v>
      </c>
      <c r="J206" s="9">
        <v>25.85</v>
      </c>
      <c r="K206" s="9">
        <v>26.82</v>
      </c>
      <c r="L206" s="9">
        <v>26.58</v>
      </c>
      <c r="M206" s="9">
        <v>28.1</v>
      </c>
      <c r="N206" s="9">
        <v>19.2</v>
      </c>
      <c r="O206" s="9">
        <v>24.1</v>
      </c>
      <c r="P206" s="9">
        <v>24.2</v>
      </c>
      <c r="Q206" s="9">
        <v>24.4</v>
      </c>
      <c r="R206" s="9">
        <v>23.6</v>
      </c>
      <c r="S206" s="9">
        <v>23.4</v>
      </c>
      <c r="T206" s="9">
        <v>27.7</v>
      </c>
      <c r="U206" s="9">
        <v>23.5</v>
      </c>
      <c r="V206" s="9">
        <v>23.8</v>
      </c>
      <c r="W206" s="9">
        <v>30.6</v>
      </c>
      <c r="X206" s="9">
        <v>0</v>
      </c>
      <c r="Y206" s="9">
        <v>50.3</v>
      </c>
      <c r="Z206" s="9">
        <v>0</v>
      </c>
      <c r="AA206" s="9">
        <v>0</v>
      </c>
    </row>
    <row r="207" spans="2:27" x14ac:dyDescent="0.3">
      <c r="B207" s="7" t="s">
        <v>202</v>
      </c>
      <c r="C207" s="8" t="s">
        <v>587</v>
      </c>
      <c r="D207" s="9">
        <v>1.27</v>
      </c>
      <c r="E207" s="9">
        <v>1.29</v>
      </c>
      <c r="F207" s="9">
        <v>1.1200000000000001</v>
      </c>
      <c r="G207" s="9">
        <v>1.36</v>
      </c>
      <c r="H207" s="9">
        <v>1.02</v>
      </c>
      <c r="I207" s="9">
        <v>1.01</v>
      </c>
      <c r="J207" s="9">
        <v>0.8</v>
      </c>
      <c r="K207" s="9">
        <v>0.65</v>
      </c>
      <c r="L207" s="9">
        <v>0.48</v>
      </c>
      <c r="M207" s="9">
        <v>0.59</v>
      </c>
      <c r="N207" s="9">
        <v>0.82</v>
      </c>
      <c r="O207" s="9">
        <v>0.39</v>
      </c>
      <c r="P207" s="9">
        <v>0.44</v>
      </c>
      <c r="Q207" s="9">
        <v>0.4</v>
      </c>
      <c r="R207" s="9">
        <v>0.63</v>
      </c>
      <c r="S207" s="9">
        <v>0.61</v>
      </c>
      <c r="T207" s="9">
        <v>0.46</v>
      </c>
      <c r="U207" s="9">
        <v>0</v>
      </c>
      <c r="V207" s="9">
        <v>0</v>
      </c>
      <c r="W207" s="9">
        <v>0.24</v>
      </c>
      <c r="X207" s="9">
        <v>0.28000000000000003</v>
      </c>
      <c r="Y207" s="9">
        <v>0.33</v>
      </c>
      <c r="Z207" s="9">
        <v>0</v>
      </c>
      <c r="AA207" s="9">
        <v>0</v>
      </c>
    </row>
    <row r="208" spans="2:27" x14ac:dyDescent="0.3">
      <c r="B208" s="7" t="s">
        <v>203</v>
      </c>
      <c r="C208" s="8" t="s">
        <v>594</v>
      </c>
      <c r="D208" s="9">
        <v>283.14</v>
      </c>
      <c r="E208" s="9">
        <v>281.99</v>
      </c>
      <c r="F208" s="9">
        <v>213.09</v>
      </c>
      <c r="G208" s="9">
        <v>248.19</v>
      </c>
      <c r="H208" s="9">
        <v>181.27</v>
      </c>
      <c r="I208" s="9">
        <v>208.97</v>
      </c>
      <c r="J208" s="9">
        <v>166.5</v>
      </c>
      <c r="K208" s="9">
        <v>142.63</v>
      </c>
      <c r="L208" s="9">
        <v>93.92</v>
      </c>
      <c r="M208" s="9">
        <v>120.69</v>
      </c>
      <c r="N208" s="9">
        <v>134.21</v>
      </c>
      <c r="O208" s="9">
        <v>74.650000000000006</v>
      </c>
      <c r="P208" s="9">
        <v>84.89</v>
      </c>
      <c r="Q208" s="9">
        <v>75.62</v>
      </c>
      <c r="R208" s="9">
        <v>116.47</v>
      </c>
      <c r="S208" s="9">
        <v>113.87</v>
      </c>
      <c r="T208" s="9">
        <v>86.59</v>
      </c>
      <c r="U208" s="9">
        <v>189.01</v>
      </c>
      <c r="V208" s="9">
        <v>84.16</v>
      </c>
      <c r="W208" s="9">
        <v>56.46</v>
      </c>
      <c r="X208" s="9">
        <v>0</v>
      </c>
      <c r="Y208" s="9">
        <v>40.24</v>
      </c>
      <c r="Z208" s="9">
        <v>0</v>
      </c>
      <c r="AA208" s="9">
        <v>0</v>
      </c>
    </row>
    <row r="209" spans="2:27" x14ac:dyDescent="0.3">
      <c r="B209" s="7" t="s">
        <v>204</v>
      </c>
      <c r="C209" s="8" t="s">
        <v>183</v>
      </c>
      <c r="D209" s="9">
        <v>75.900000000000006</v>
      </c>
      <c r="E209" s="9">
        <v>78.08</v>
      </c>
      <c r="F209" s="9">
        <v>74.09</v>
      </c>
      <c r="G209" s="9">
        <v>74.569999999999993</v>
      </c>
      <c r="H209" s="9">
        <v>57.9</v>
      </c>
      <c r="I209" s="9">
        <v>69.7</v>
      </c>
      <c r="J209" s="9">
        <v>66.86</v>
      </c>
      <c r="K209" s="9">
        <v>67.91</v>
      </c>
      <c r="L209" s="9">
        <v>67.900000000000006</v>
      </c>
      <c r="M209" s="9">
        <v>67.3</v>
      </c>
      <c r="N209" s="9">
        <v>78.92</v>
      </c>
      <c r="O209" s="9">
        <v>82.35</v>
      </c>
      <c r="P209" s="9">
        <v>81.05</v>
      </c>
      <c r="Q209" s="9">
        <v>81.58</v>
      </c>
      <c r="R209" s="9">
        <v>82.18</v>
      </c>
      <c r="S209" s="9">
        <v>83.16</v>
      </c>
      <c r="T209" s="9">
        <v>70.92</v>
      </c>
      <c r="U209" s="9">
        <v>0</v>
      </c>
      <c r="V209" s="9">
        <v>0</v>
      </c>
      <c r="W209" s="9">
        <v>80.010000000000005</v>
      </c>
      <c r="X209" s="9">
        <v>30</v>
      </c>
      <c r="Y209" s="9">
        <v>20.190000000000001</v>
      </c>
      <c r="Z209" s="9">
        <v>0</v>
      </c>
      <c r="AA209" s="9">
        <v>0</v>
      </c>
    </row>
    <row r="210" spans="2:27" x14ac:dyDescent="0.3">
      <c r="B210" s="7" t="s">
        <v>205</v>
      </c>
      <c r="C210" s="8" t="s">
        <v>183</v>
      </c>
      <c r="D210" s="9">
        <v>-3.44</v>
      </c>
      <c r="E210" s="9">
        <v>-9.6300000000000008</v>
      </c>
      <c r="F210" s="9">
        <v>-0.62</v>
      </c>
      <c r="G210" s="9">
        <v>-5.9</v>
      </c>
      <c r="H210" s="9">
        <v>3.93</v>
      </c>
      <c r="I210" s="9">
        <v>-6.2</v>
      </c>
      <c r="J210" s="9">
        <v>-5.1100000000000003</v>
      </c>
      <c r="K210" s="9">
        <v>-6.33</v>
      </c>
      <c r="L210" s="9">
        <v>7.57</v>
      </c>
      <c r="M210" s="9">
        <v>1.83</v>
      </c>
      <c r="N210" s="9">
        <v>12.01</v>
      </c>
      <c r="O210" s="9">
        <v>35.49</v>
      </c>
      <c r="P210" s="9">
        <v>47.06</v>
      </c>
      <c r="Q210" s="9">
        <v>30.9</v>
      </c>
      <c r="R210" s="9">
        <v>-18.8</v>
      </c>
      <c r="S210" s="9">
        <v>50.36</v>
      </c>
      <c r="T210" s="9">
        <v>-0.24</v>
      </c>
      <c r="U210" s="9">
        <v>-3.58</v>
      </c>
      <c r="V210" s="9">
        <v>-2.48</v>
      </c>
      <c r="W210" s="9">
        <v>25</v>
      </c>
      <c r="X210" s="9">
        <v>29.98</v>
      </c>
      <c r="Y210" s="9">
        <v>40</v>
      </c>
      <c r="Z210" s="9">
        <v>0</v>
      </c>
      <c r="AA210" s="9">
        <v>0</v>
      </c>
    </row>
    <row r="211" spans="2:27" x14ac:dyDescent="0.3">
      <c r="B211" s="7" t="s">
        <v>206</v>
      </c>
      <c r="C211" s="8" t="s">
        <v>183</v>
      </c>
      <c r="D211" s="9">
        <v>65.86</v>
      </c>
      <c r="E211" s="9">
        <v>64.13</v>
      </c>
      <c r="F211" s="9">
        <v>50.99</v>
      </c>
      <c r="G211" s="9">
        <v>62.39</v>
      </c>
      <c r="H211" s="9">
        <v>42.75</v>
      </c>
      <c r="I211" s="9">
        <v>57.78</v>
      </c>
      <c r="J211" s="9">
        <v>49.52</v>
      </c>
      <c r="K211" s="9">
        <v>43.15</v>
      </c>
      <c r="L211" s="9">
        <v>31.32</v>
      </c>
      <c r="M211" s="9">
        <v>39.01</v>
      </c>
      <c r="N211" s="9">
        <v>42.22</v>
      </c>
      <c r="O211" s="9">
        <v>25.92</v>
      </c>
      <c r="P211" s="9">
        <v>33.75</v>
      </c>
      <c r="Q211" s="9">
        <v>32.950000000000003</v>
      </c>
      <c r="R211" s="9">
        <v>59.22</v>
      </c>
      <c r="S211" s="9">
        <v>62.91</v>
      </c>
      <c r="T211" s="9">
        <v>49.88</v>
      </c>
      <c r="U211" s="9">
        <v>128.9</v>
      </c>
      <c r="V211" s="9">
        <v>66</v>
      </c>
      <c r="W211" s="9">
        <v>61.3</v>
      </c>
      <c r="X211" s="9">
        <v>78.87</v>
      </c>
      <c r="Y211" s="9">
        <v>96.17</v>
      </c>
      <c r="Z211" s="9">
        <v>0</v>
      </c>
      <c r="AA211" s="9">
        <v>0</v>
      </c>
    </row>
    <row r="212" spans="2:27" x14ac:dyDescent="0.3">
      <c r="B212" s="7" t="s">
        <v>207</v>
      </c>
      <c r="C212" s="8" t="s">
        <v>183</v>
      </c>
      <c r="D212" s="9">
        <v>20.329999999999998</v>
      </c>
      <c r="E212" s="9">
        <v>16.22</v>
      </c>
      <c r="F212" s="9">
        <v>16.03</v>
      </c>
      <c r="G212" s="9">
        <v>18.53</v>
      </c>
      <c r="H212" s="9">
        <v>14.72</v>
      </c>
      <c r="I212" s="9">
        <v>16.809999999999999</v>
      </c>
      <c r="J212" s="9">
        <v>20.75</v>
      </c>
      <c r="K212" s="9">
        <v>16.25</v>
      </c>
      <c r="L212" s="9">
        <v>12.57</v>
      </c>
      <c r="M212" s="9">
        <v>9.07</v>
      </c>
      <c r="N212" s="9">
        <v>9.24</v>
      </c>
      <c r="O212" s="9">
        <v>7.39</v>
      </c>
      <c r="P212" s="9">
        <v>8.26</v>
      </c>
      <c r="Q212" s="9">
        <v>8.3800000000000008</v>
      </c>
      <c r="R212" s="9">
        <v>18.36</v>
      </c>
      <c r="S212" s="9">
        <v>16.73</v>
      </c>
      <c r="T212" s="9">
        <v>15.06</v>
      </c>
      <c r="U212" s="9">
        <v>11.5</v>
      </c>
      <c r="V212" s="9">
        <v>17.78</v>
      </c>
      <c r="W212" s="9">
        <v>18.82</v>
      </c>
      <c r="X212" s="9">
        <v>32.590000000000003</v>
      </c>
      <c r="Y212" s="9">
        <v>34.01</v>
      </c>
      <c r="Z212" s="9">
        <v>34.01</v>
      </c>
      <c r="AA212" s="9">
        <v>0</v>
      </c>
    </row>
    <row r="213" spans="2:27" x14ac:dyDescent="0.3">
      <c r="B213" s="7" t="s">
        <v>208</v>
      </c>
      <c r="C213" s="8" t="s">
        <v>183</v>
      </c>
      <c r="D213" s="9">
        <v>20.329999999999998</v>
      </c>
      <c r="E213" s="9">
        <v>16.22</v>
      </c>
      <c r="F213" s="9">
        <v>16.03</v>
      </c>
      <c r="G213" s="9">
        <v>18.53</v>
      </c>
      <c r="H213" s="9">
        <v>14.85</v>
      </c>
      <c r="I213" s="9">
        <v>16.899999999999999</v>
      </c>
      <c r="J213" s="9">
        <v>20.77</v>
      </c>
      <c r="K213" s="9">
        <v>17.53</v>
      </c>
      <c r="L213" s="9">
        <v>12.93</v>
      </c>
      <c r="M213" s="9">
        <v>14.32</v>
      </c>
      <c r="N213" s="9">
        <v>12.19</v>
      </c>
      <c r="O213" s="9">
        <v>11.03</v>
      </c>
      <c r="P213" s="9">
        <v>13.82</v>
      </c>
      <c r="Q213" s="9">
        <v>12.05</v>
      </c>
      <c r="R213" s="9">
        <v>31.5</v>
      </c>
      <c r="S213" s="9">
        <v>44.67</v>
      </c>
      <c r="T213" s="9">
        <v>20.83</v>
      </c>
      <c r="U213" s="9">
        <v>16.79</v>
      </c>
      <c r="V213" s="9">
        <v>34.44</v>
      </c>
      <c r="W213" s="9">
        <v>22.94</v>
      </c>
      <c r="X213" s="9">
        <v>34.44</v>
      </c>
      <c r="Y213" s="9">
        <v>70.599999999999994</v>
      </c>
      <c r="Z213" s="9">
        <v>44.23</v>
      </c>
      <c r="AA213" s="9">
        <v>0</v>
      </c>
    </row>
    <row r="214" spans="2:27" x14ac:dyDescent="0.3">
      <c r="B214" s="7" t="s">
        <v>209</v>
      </c>
      <c r="C214" s="8" t="s">
        <v>183</v>
      </c>
      <c r="D214" s="9">
        <v>27.43</v>
      </c>
      <c r="E214" s="9">
        <v>6.29</v>
      </c>
      <c r="F214" s="9">
        <v>17.5</v>
      </c>
      <c r="G214" s="9">
        <v>32.58</v>
      </c>
      <c r="H214" s="9">
        <v>5.09</v>
      </c>
      <c r="I214" s="9">
        <v>0</v>
      </c>
      <c r="J214" s="9">
        <v>0.63</v>
      </c>
      <c r="K214" s="9">
        <v>0.6</v>
      </c>
      <c r="L214" s="9">
        <v>0.56999999999999995</v>
      </c>
      <c r="M214" s="9">
        <v>0.92</v>
      </c>
      <c r="N214" s="9">
        <v>0.55000000000000004</v>
      </c>
      <c r="O214" s="9">
        <v>1.98</v>
      </c>
      <c r="P214" s="9">
        <v>16.079999999999998</v>
      </c>
      <c r="Q214" s="9">
        <v>10.89</v>
      </c>
      <c r="R214" s="9">
        <v>1.49</v>
      </c>
      <c r="S214" s="9">
        <v>0.85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9">
        <v>0</v>
      </c>
      <c r="AA214" s="9">
        <v>0</v>
      </c>
    </row>
    <row r="215" spans="2:27" x14ac:dyDescent="0.3">
      <c r="B215" s="7" t="s">
        <v>210</v>
      </c>
      <c r="C215" s="8" t="s">
        <v>183</v>
      </c>
      <c r="D215" s="9">
        <v>10.45</v>
      </c>
      <c r="E215" s="9">
        <v>18.84</v>
      </c>
      <c r="F215" s="9">
        <v>9.3699999999999992</v>
      </c>
      <c r="G215" s="9">
        <v>18.04</v>
      </c>
      <c r="H215" s="9">
        <v>0</v>
      </c>
      <c r="I215" s="9">
        <v>16.62</v>
      </c>
      <c r="J215" s="9">
        <v>4.78</v>
      </c>
      <c r="K215" s="9">
        <v>0.18</v>
      </c>
      <c r="L215" s="9">
        <v>0</v>
      </c>
      <c r="M215" s="9">
        <v>5.99</v>
      </c>
      <c r="N215" s="9">
        <v>9.9</v>
      </c>
      <c r="O215" s="9">
        <v>0</v>
      </c>
      <c r="P215" s="9">
        <v>0</v>
      </c>
      <c r="Q215" s="9">
        <v>0</v>
      </c>
      <c r="R215" s="9">
        <v>3.37</v>
      </c>
      <c r="S215" s="9">
        <v>0.45</v>
      </c>
      <c r="T215" s="9">
        <v>0</v>
      </c>
      <c r="U215" s="9">
        <v>91.15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</row>
    <row r="216" spans="2:27" x14ac:dyDescent="0.3">
      <c r="B216" s="7" t="s">
        <v>211</v>
      </c>
      <c r="C216" s="8" t="s">
        <v>183</v>
      </c>
      <c r="D216" s="9">
        <v>30.87</v>
      </c>
      <c r="E216" s="9">
        <v>25.28</v>
      </c>
      <c r="F216" s="9">
        <v>31.43</v>
      </c>
      <c r="G216" s="9">
        <v>29.7</v>
      </c>
      <c r="H216" s="9">
        <v>34.43</v>
      </c>
      <c r="I216" s="9">
        <v>29.1</v>
      </c>
      <c r="J216" s="9">
        <v>41.91</v>
      </c>
      <c r="K216" s="9">
        <v>37.67</v>
      </c>
      <c r="L216" s="9">
        <v>40.14</v>
      </c>
      <c r="M216" s="9">
        <v>23.24</v>
      </c>
      <c r="N216" s="9">
        <v>21.88</v>
      </c>
      <c r="O216" s="9">
        <v>28.52</v>
      </c>
      <c r="P216" s="9">
        <v>24.48</v>
      </c>
      <c r="Q216" s="9">
        <v>25.45</v>
      </c>
      <c r="R216" s="9">
        <v>31.01</v>
      </c>
      <c r="S216" s="9">
        <v>26.6</v>
      </c>
      <c r="T216" s="9">
        <v>30.19</v>
      </c>
      <c r="U216" s="9">
        <v>8.92</v>
      </c>
      <c r="V216" s="9">
        <v>26.94</v>
      </c>
      <c r="W216" s="9">
        <v>30.7</v>
      </c>
      <c r="X216" s="9">
        <v>41.32</v>
      </c>
      <c r="Y216" s="9">
        <v>35.36</v>
      </c>
      <c r="Z216" s="9">
        <v>0</v>
      </c>
      <c r="AA216" s="9">
        <v>0</v>
      </c>
    </row>
    <row r="217" spans="2:27" x14ac:dyDescent="0.3">
      <c r="B217" s="7" t="s">
        <v>212</v>
      </c>
      <c r="C217" s="8" t="s">
        <v>183</v>
      </c>
      <c r="D217" s="9">
        <v>30.87</v>
      </c>
      <c r="E217" s="9">
        <v>25.28</v>
      </c>
      <c r="F217" s="9">
        <v>31.43</v>
      </c>
      <c r="G217" s="9">
        <v>29.7</v>
      </c>
      <c r="H217" s="9">
        <v>34.75</v>
      </c>
      <c r="I217" s="9">
        <v>29.25</v>
      </c>
      <c r="J217" s="9">
        <v>41.95</v>
      </c>
      <c r="K217" s="9">
        <v>40.619999999999997</v>
      </c>
      <c r="L217" s="9">
        <v>41.27</v>
      </c>
      <c r="M217" s="9">
        <v>36.71</v>
      </c>
      <c r="N217" s="9">
        <v>28.88</v>
      </c>
      <c r="O217" s="9">
        <v>42.55</v>
      </c>
      <c r="P217" s="9">
        <v>40.96</v>
      </c>
      <c r="Q217" s="9">
        <v>36.58</v>
      </c>
      <c r="R217" s="9">
        <v>53.19</v>
      </c>
      <c r="S217" s="9">
        <v>71</v>
      </c>
      <c r="T217" s="9">
        <v>41.75</v>
      </c>
      <c r="U217" s="9">
        <v>13.02</v>
      </c>
      <c r="V217" s="9">
        <v>52.18</v>
      </c>
      <c r="W217" s="9">
        <v>37.42</v>
      </c>
      <c r="X217" s="9">
        <v>43.67</v>
      </c>
      <c r="Y217" s="9">
        <v>73.41</v>
      </c>
      <c r="Z217" s="9">
        <v>0</v>
      </c>
      <c r="AA217" s="9">
        <v>0</v>
      </c>
    </row>
    <row r="218" spans="2:27" x14ac:dyDescent="0.3">
      <c r="B218" s="7" t="s">
        <v>213</v>
      </c>
      <c r="C218" s="8" t="s">
        <v>183</v>
      </c>
      <c r="D218" s="9">
        <v>36.86</v>
      </c>
      <c r="E218" s="9">
        <v>28.42</v>
      </c>
      <c r="F218" s="9">
        <v>29.44</v>
      </c>
      <c r="G218" s="9">
        <v>22.43</v>
      </c>
      <c r="H218" s="9">
        <v>37.14</v>
      </c>
      <c r="I218" s="9">
        <v>32.93</v>
      </c>
      <c r="J218" s="9">
        <v>34.43</v>
      </c>
      <c r="K218" s="9">
        <v>31.31</v>
      </c>
      <c r="L218" s="9">
        <v>34.869999999999997</v>
      </c>
      <c r="M218" s="9">
        <v>28.33</v>
      </c>
      <c r="N218" s="9">
        <v>26.31</v>
      </c>
      <c r="O218" s="9">
        <v>41.47</v>
      </c>
      <c r="P218" s="9">
        <v>45.46</v>
      </c>
      <c r="Q218" s="9">
        <v>48.19</v>
      </c>
      <c r="R218" s="9">
        <v>31.93</v>
      </c>
      <c r="S218" s="9">
        <v>25.66</v>
      </c>
      <c r="T218" s="9">
        <v>33.92</v>
      </c>
      <c r="U218" s="9">
        <v>15.61</v>
      </c>
      <c r="V218" s="9">
        <v>46.59</v>
      </c>
      <c r="W218" s="9">
        <v>51.81</v>
      </c>
      <c r="X218" s="9">
        <v>54.47</v>
      </c>
      <c r="Y218" s="9">
        <v>25.18</v>
      </c>
      <c r="Z218" s="9">
        <v>0</v>
      </c>
      <c r="AA218" s="9">
        <v>0</v>
      </c>
    </row>
    <row r="219" spans="2:27" x14ac:dyDescent="0.3">
      <c r="B219" s="7" t="s">
        <v>214</v>
      </c>
      <c r="C219" s="8" t="s">
        <v>183</v>
      </c>
      <c r="D219" s="9">
        <v>1.41</v>
      </c>
      <c r="E219" s="9">
        <v>1.68</v>
      </c>
      <c r="F219" s="9">
        <v>1.81</v>
      </c>
      <c r="G219" s="9">
        <v>3.52</v>
      </c>
      <c r="H219" s="9">
        <v>5.0599999999999996</v>
      </c>
      <c r="I219" s="9">
        <v>4.2699999999999996</v>
      </c>
      <c r="J219" s="9">
        <v>5.89</v>
      </c>
      <c r="K219" s="9">
        <v>5.01</v>
      </c>
      <c r="L219" s="9">
        <v>1.76</v>
      </c>
      <c r="M219" s="9">
        <v>1.36</v>
      </c>
      <c r="N219" s="9">
        <v>1.1399999999999999</v>
      </c>
      <c r="O219" s="9">
        <v>2.02</v>
      </c>
      <c r="P219" s="9">
        <v>2.86</v>
      </c>
      <c r="Q219" s="9">
        <v>3.54</v>
      </c>
      <c r="R219" s="9">
        <v>2.56</v>
      </c>
      <c r="S219" s="9">
        <v>2.6</v>
      </c>
      <c r="T219" s="9">
        <v>16.64</v>
      </c>
      <c r="U219" s="9">
        <v>0.63</v>
      </c>
      <c r="V219" s="9">
        <v>1.21</v>
      </c>
      <c r="W219" s="9">
        <v>1.1499999999999999</v>
      </c>
      <c r="X219" s="9">
        <v>1.38</v>
      </c>
      <c r="Y219" s="9">
        <v>1.39</v>
      </c>
      <c r="Z219" s="9">
        <v>0</v>
      </c>
      <c r="AA219" s="9">
        <v>0</v>
      </c>
    </row>
    <row r="220" spans="2:27" x14ac:dyDescent="0.3">
      <c r="B220" s="7" t="s">
        <v>215</v>
      </c>
      <c r="C220" s="8" t="s">
        <v>183</v>
      </c>
      <c r="D220" s="9">
        <v>15.87</v>
      </c>
      <c r="E220" s="9">
        <v>29.37</v>
      </c>
      <c r="F220" s="9">
        <v>18.38</v>
      </c>
      <c r="G220" s="9">
        <v>28.92</v>
      </c>
      <c r="H220" s="9">
        <v>0</v>
      </c>
      <c r="I220" s="9">
        <v>28.76</v>
      </c>
      <c r="J220" s="9">
        <v>9.65</v>
      </c>
      <c r="K220" s="9">
        <v>0.42</v>
      </c>
      <c r="L220" s="9">
        <v>0</v>
      </c>
      <c r="M220" s="9">
        <v>15.36</v>
      </c>
      <c r="N220" s="9">
        <v>23.44</v>
      </c>
      <c r="O220" s="9">
        <v>0</v>
      </c>
      <c r="P220" s="9">
        <v>0</v>
      </c>
      <c r="Q220" s="9">
        <v>0</v>
      </c>
      <c r="R220" s="9">
        <v>5.69</v>
      </c>
      <c r="S220" s="9">
        <v>0.72</v>
      </c>
      <c r="T220" s="9">
        <v>0</v>
      </c>
      <c r="U220" s="9">
        <v>70.709999999999994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</row>
    <row r="221" spans="2:27" x14ac:dyDescent="0.3">
      <c r="B221" s="7" t="s">
        <v>216</v>
      </c>
      <c r="C221" s="8" t="s">
        <v>183</v>
      </c>
      <c r="D221" s="9">
        <v>53.95</v>
      </c>
      <c r="E221" s="9">
        <v>55.22</v>
      </c>
      <c r="F221" s="9">
        <v>54.79</v>
      </c>
      <c r="G221" s="9">
        <v>55.9</v>
      </c>
      <c r="H221" s="9">
        <v>56.11</v>
      </c>
      <c r="I221" s="9">
        <v>56.42</v>
      </c>
      <c r="J221" s="9">
        <v>56.68</v>
      </c>
      <c r="K221" s="9">
        <v>57.41</v>
      </c>
      <c r="L221" s="9">
        <v>56.24</v>
      </c>
      <c r="M221" s="9">
        <v>55.8</v>
      </c>
      <c r="N221" s="9">
        <v>52.75</v>
      </c>
      <c r="O221" s="9">
        <v>52.69</v>
      </c>
      <c r="P221" s="9">
        <v>52.35</v>
      </c>
      <c r="Q221" s="9">
        <v>52.49</v>
      </c>
      <c r="R221" s="9">
        <v>56.9</v>
      </c>
      <c r="S221" s="9">
        <v>60.82</v>
      </c>
      <c r="T221" s="9">
        <v>65.290000000000006</v>
      </c>
      <c r="U221" s="9">
        <v>66.12</v>
      </c>
      <c r="V221" s="9">
        <v>62.95</v>
      </c>
      <c r="W221" s="9">
        <v>57.9</v>
      </c>
      <c r="X221" s="9">
        <v>60.6</v>
      </c>
      <c r="Y221" s="9">
        <v>78.48</v>
      </c>
      <c r="Z221" s="9">
        <v>78.48</v>
      </c>
      <c r="AA221" s="9">
        <v>0</v>
      </c>
    </row>
    <row r="222" spans="2:27" x14ac:dyDescent="0.3">
      <c r="B222" s="7" t="s">
        <v>217</v>
      </c>
      <c r="C222" s="8" t="s">
        <v>183</v>
      </c>
      <c r="D222" s="9">
        <v>41.97</v>
      </c>
      <c r="E222" s="9">
        <v>42.64</v>
      </c>
      <c r="F222" s="9">
        <v>42.44</v>
      </c>
      <c r="G222" s="9">
        <v>44.1</v>
      </c>
      <c r="H222" s="9">
        <v>43.89</v>
      </c>
      <c r="I222" s="9">
        <v>43.58</v>
      </c>
      <c r="J222" s="9">
        <v>43.32</v>
      </c>
      <c r="K222" s="9">
        <v>42.59</v>
      </c>
      <c r="L222" s="9">
        <v>43.76</v>
      </c>
      <c r="M222" s="9">
        <v>44.2</v>
      </c>
      <c r="N222" s="9">
        <v>47.25</v>
      </c>
      <c r="O222" s="9">
        <v>47.3</v>
      </c>
      <c r="P222" s="9">
        <v>47.64</v>
      </c>
      <c r="Q222" s="9">
        <v>47.5</v>
      </c>
      <c r="R222" s="9">
        <v>39.03</v>
      </c>
      <c r="S222" s="9">
        <v>34.14</v>
      </c>
      <c r="T222" s="9">
        <v>34.4</v>
      </c>
      <c r="U222" s="9">
        <v>33.869999999999997</v>
      </c>
      <c r="V222" s="9">
        <v>31.22</v>
      </c>
      <c r="W222" s="9">
        <v>29.05</v>
      </c>
      <c r="X222" s="9">
        <v>30.3</v>
      </c>
      <c r="Y222" s="9">
        <v>21.51</v>
      </c>
      <c r="Z222" s="9">
        <v>21.51</v>
      </c>
      <c r="AA222" s="9">
        <v>0</v>
      </c>
    </row>
    <row r="223" spans="2:27" x14ac:dyDescent="0.3">
      <c r="B223" s="7" t="s">
        <v>218</v>
      </c>
      <c r="C223" s="8" t="s">
        <v>183</v>
      </c>
      <c r="D223" s="9">
        <v>4.07</v>
      </c>
      <c r="E223" s="9">
        <v>2.14</v>
      </c>
      <c r="F223" s="9">
        <v>2.77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4.05</v>
      </c>
      <c r="S223" s="9">
        <v>5.03</v>
      </c>
      <c r="T223" s="9">
        <v>0.28999999999999998</v>
      </c>
      <c r="U223" s="9">
        <v>0</v>
      </c>
      <c r="V223" s="9">
        <v>5.82</v>
      </c>
      <c r="W223" s="9">
        <v>13.04</v>
      </c>
      <c r="X223" s="9">
        <v>9.09</v>
      </c>
      <c r="Y223" s="9">
        <v>0</v>
      </c>
      <c r="Z223" s="9">
        <v>0</v>
      </c>
      <c r="AA223" s="9">
        <v>0</v>
      </c>
    </row>
    <row r="224" spans="2:27" x14ac:dyDescent="0.3">
      <c r="B224" s="7" t="s">
        <v>219</v>
      </c>
      <c r="C224" s="8" t="s">
        <v>183</v>
      </c>
      <c r="D224" s="9">
        <v>93.37</v>
      </c>
      <c r="E224" s="9">
        <v>92.99</v>
      </c>
      <c r="F224" s="9">
        <v>92.75</v>
      </c>
      <c r="G224" s="9">
        <v>90.38</v>
      </c>
      <c r="H224" s="9">
        <v>90.32</v>
      </c>
      <c r="I224" s="9">
        <v>92.46</v>
      </c>
      <c r="J224" s="9">
        <v>92.29</v>
      </c>
      <c r="K224" s="9">
        <v>91.61</v>
      </c>
      <c r="L224" s="9">
        <v>91.35</v>
      </c>
      <c r="M224" s="9">
        <v>92.1</v>
      </c>
      <c r="N224" s="9">
        <v>96.47</v>
      </c>
      <c r="O224" s="9">
        <v>99.44</v>
      </c>
      <c r="P224" s="9">
        <v>98.85</v>
      </c>
      <c r="Q224" s="9">
        <v>95.63</v>
      </c>
      <c r="R224" s="9">
        <v>92.09</v>
      </c>
      <c r="S224" s="9">
        <v>95.97</v>
      </c>
      <c r="T224" s="9">
        <v>95.63</v>
      </c>
      <c r="U224" s="9">
        <v>93.9</v>
      </c>
      <c r="V224" s="9">
        <v>95.96</v>
      </c>
      <c r="W224" s="9">
        <v>84.67</v>
      </c>
      <c r="X224" s="9">
        <v>0</v>
      </c>
      <c r="Y224" s="9">
        <v>90.61</v>
      </c>
      <c r="Z224" s="9">
        <v>0</v>
      </c>
      <c r="AA224" s="9">
        <v>0</v>
      </c>
    </row>
    <row r="225" spans="2:27" x14ac:dyDescent="0.3">
      <c r="B225" s="7" t="s">
        <v>220</v>
      </c>
      <c r="C225" s="8" t="s">
        <v>183</v>
      </c>
      <c r="D225" s="9">
        <v>100</v>
      </c>
      <c r="E225" s="9">
        <v>100</v>
      </c>
      <c r="F225" s="9">
        <v>99.79</v>
      </c>
      <c r="G225" s="9">
        <v>96.63</v>
      </c>
      <c r="H225" s="9">
        <v>96.49</v>
      </c>
      <c r="I225" s="9">
        <v>100</v>
      </c>
      <c r="J225" s="9">
        <v>100</v>
      </c>
      <c r="K225" s="9">
        <v>100</v>
      </c>
      <c r="L225" s="9">
        <v>100</v>
      </c>
      <c r="M225" s="9">
        <v>100</v>
      </c>
      <c r="N225" s="9">
        <v>100</v>
      </c>
      <c r="O225" s="9">
        <v>100</v>
      </c>
      <c r="P225" s="9">
        <v>100</v>
      </c>
      <c r="Q225" s="9">
        <v>100</v>
      </c>
      <c r="R225" s="9">
        <v>100</v>
      </c>
      <c r="S225" s="9">
        <v>0</v>
      </c>
      <c r="T225" s="9">
        <v>0</v>
      </c>
      <c r="U225" s="9">
        <v>0</v>
      </c>
      <c r="V225" s="9">
        <v>0</v>
      </c>
      <c r="W225" s="9">
        <v>100</v>
      </c>
      <c r="X225" s="9">
        <v>0</v>
      </c>
      <c r="Y225" s="9">
        <v>20.190000000000001</v>
      </c>
      <c r="Z225" s="9">
        <v>18.420000000000002</v>
      </c>
      <c r="AA225" s="9">
        <v>0</v>
      </c>
    </row>
    <row r="226" spans="2:27" x14ac:dyDescent="0.3">
      <c r="B226" s="7" t="s">
        <v>221</v>
      </c>
      <c r="C226" s="8" t="s">
        <v>595</v>
      </c>
      <c r="D226" s="9">
        <v>2.2999999999999998</v>
      </c>
      <c r="E226" s="9">
        <v>2.3199999999999998</v>
      </c>
      <c r="F226" s="9">
        <v>2.34</v>
      </c>
      <c r="G226" s="9">
        <v>2.17</v>
      </c>
      <c r="H226" s="9">
        <v>2.19</v>
      </c>
      <c r="I226" s="9">
        <v>2.39</v>
      </c>
      <c r="J226" s="9">
        <v>2.4700000000000002</v>
      </c>
      <c r="K226" s="9">
        <v>2.4300000000000002</v>
      </c>
      <c r="L226" s="9">
        <v>2.15</v>
      </c>
      <c r="M226" s="9">
        <v>2.2000000000000002</v>
      </c>
      <c r="N226" s="9">
        <v>2.2400000000000002</v>
      </c>
      <c r="O226" s="9">
        <v>2.25</v>
      </c>
      <c r="P226" s="9">
        <v>2.41</v>
      </c>
      <c r="Q226" s="9">
        <v>2.4300000000000002</v>
      </c>
      <c r="R226" s="9">
        <v>2.46</v>
      </c>
      <c r="S226" s="9">
        <v>2.67</v>
      </c>
      <c r="T226" s="9">
        <v>2.64</v>
      </c>
      <c r="U226" s="9">
        <v>2.39</v>
      </c>
      <c r="V226" s="9">
        <v>2.79</v>
      </c>
      <c r="W226" s="9">
        <v>4.46</v>
      </c>
      <c r="X226" s="9">
        <v>0</v>
      </c>
      <c r="Y226" s="9">
        <v>1.25</v>
      </c>
      <c r="Z226" s="9">
        <v>0</v>
      </c>
      <c r="AA226" s="9">
        <v>0</v>
      </c>
    </row>
    <row r="227" spans="2:27" x14ac:dyDescent="0.3">
      <c r="B227" s="7" t="s">
        <v>222</v>
      </c>
      <c r="C227" s="8" t="s">
        <v>183</v>
      </c>
      <c r="D227" s="9">
        <v>100</v>
      </c>
      <c r="E227" s="9">
        <v>95</v>
      </c>
      <c r="F227" s="9">
        <v>84.9</v>
      </c>
      <c r="G227" s="9">
        <v>99.97</v>
      </c>
      <c r="H227" s="9">
        <v>100</v>
      </c>
      <c r="I227" s="9">
        <v>100</v>
      </c>
      <c r="J227" s="9">
        <v>80</v>
      </c>
      <c r="K227" s="9">
        <v>80</v>
      </c>
      <c r="L227" s="9">
        <v>80</v>
      </c>
      <c r="M227" s="9">
        <v>80</v>
      </c>
      <c r="N227" s="9">
        <v>100</v>
      </c>
      <c r="O227" s="9">
        <v>98.05</v>
      </c>
      <c r="P227" s="9">
        <v>99.66</v>
      </c>
      <c r="Q227" s="9">
        <v>96.99</v>
      </c>
      <c r="R227" s="9">
        <v>105.37</v>
      </c>
      <c r="S227" s="9">
        <v>0</v>
      </c>
      <c r="T227" s="9">
        <v>0</v>
      </c>
      <c r="U227" s="9">
        <v>0</v>
      </c>
      <c r="V227" s="9">
        <v>0</v>
      </c>
      <c r="W227" s="9">
        <v>3.59</v>
      </c>
      <c r="X227" s="9">
        <v>0</v>
      </c>
      <c r="Y227" s="9">
        <v>0</v>
      </c>
      <c r="Z227" s="9">
        <v>0</v>
      </c>
      <c r="AA227" s="9">
        <v>0</v>
      </c>
    </row>
    <row r="228" spans="2:27" x14ac:dyDescent="0.3">
      <c r="B228" s="7" t="s">
        <v>223</v>
      </c>
      <c r="C228" s="8" t="s">
        <v>183</v>
      </c>
      <c r="D228" s="9">
        <v>98.17</v>
      </c>
      <c r="E228" s="9">
        <v>98.56</v>
      </c>
      <c r="F228" s="9">
        <v>100</v>
      </c>
      <c r="G228" s="9">
        <v>100</v>
      </c>
      <c r="H228" s="9">
        <v>100</v>
      </c>
      <c r="I228" s="9">
        <v>100</v>
      </c>
      <c r="J228" s="9">
        <v>100</v>
      </c>
      <c r="K228" s="9">
        <v>100</v>
      </c>
      <c r="L228" s="9">
        <v>100</v>
      </c>
      <c r="M228" s="9">
        <v>100</v>
      </c>
      <c r="N228" s="9">
        <v>99.63</v>
      </c>
      <c r="O228" s="9">
        <v>100</v>
      </c>
      <c r="P228" s="9">
        <v>100</v>
      </c>
      <c r="Q228" s="9">
        <v>100</v>
      </c>
      <c r="R228" s="9">
        <v>100</v>
      </c>
      <c r="S228" s="9">
        <v>100</v>
      </c>
      <c r="T228" s="9">
        <v>100</v>
      </c>
      <c r="U228" s="9">
        <v>100</v>
      </c>
      <c r="V228" s="9">
        <v>100</v>
      </c>
      <c r="W228" s="9">
        <v>98.36</v>
      </c>
      <c r="X228" s="9">
        <v>111.33</v>
      </c>
      <c r="Y228" s="9">
        <v>100</v>
      </c>
      <c r="Z228" s="9">
        <v>0</v>
      </c>
      <c r="AA228" s="9">
        <v>0</v>
      </c>
    </row>
    <row r="229" spans="2:27" x14ac:dyDescent="0.3">
      <c r="B229" s="7" t="s">
        <v>224</v>
      </c>
      <c r="C229" s="8" t="s">
        <v>595</v>
      </c>
      <c r="D229" s="9">
        <v>1.1599999999999999</v>
      </c>
      <c r="E229" s="9">
        <v>1.1599999999999999</v>
      </c>
      <c r="F229" s="9">
        <v>1.17</v>
      </c>
      <c r="G229" s="9">
        <v>1.1200000000000001</v>
      </c>
      <c r="H229" s="9">
        <v>1.1000000000000001</v>
      </c>
      <c r="I229" s="9">
        <v>1.18</v>
      </c>
      <c r="J229" s="9">
        <v>1.25</v>
      </c>
      <c r="K229" s="9">
        <v>1.23</v>
      </c>
      <c r="L229" s="9">
        <v>1.08</v>
      </c>
      <c r="M229" s="9">
        <v>1.1000000000000001</v>
      </c>
      <c r="N229" s="9">
        <v>1.1299999999999999</v>
      </c>
      <c r="O229" s="9">
        <v>1.1599999999999999</v>
      </c>
      <c r="P229" s="9">
        <v>1.26</v>
      </c>
      <c r="Q229" s="9">
        <v>1.28</v>
      </c>
      <c r="R229" s="9">
        <v>1.45</v>
      </c>
      <c r="S229" s="9">
        <v>1.55</v>
      </c>
      <c r="T229" s="9">
        <v>1.33</v>
      </c>
      <c r="U229" s="9">
        <v>1.22</v>
      </c>
      <c r="V229" s="9">
        <v>1.42</v>
      </c>
      <c r="W229" s="9">
        <v>2.19</v>
      </c>
      <c r="X229" s="9">
        <v>0</v>
      </c>
      <c r="Y229" s="9">
        <v>0.63</v>
      </c>
      <c r="Z229" s="9">
        <v>0</v>
      </c>
      <c r="AA229" s="9">
        <v>0</v>
      </c>
    </row>
    <row r="230" spans="2:27" x14ac:dyDescent="0.3">
      <c r="B230" s="7" t="s">
        <v>225</v>
      </c>
      <c r="C230" s="8" t="s">
        <v>183</v>
      </c>
      <c r="D230" s="9">
        <v>44.67</v>
      </c>
      <c r="E230" s="9">
        <v>41.19</v>
      </c>
      <c r="F230" s="9">
        <v>39.31</v>
      </c>
      <c r="G230" s="9">
        <v>36.9</v>
      </c>
      <c r="H230" s="9">
        <v>40</v>
      </c>
      <c r="I230" s="9">
        <v>41.91</v>
      </c>
      <c r="J230" s="9">
        <v>44.25</v>
      </c>
      <c r="K230" s="9">
        <v>41.51</v>
      </c>
      <c r="L230" s="9">
        <v>42.7</v>
      </c>
      <c r="M230" s="9">
        <v>43.15</v>
      </c>
      <c r="N230" s="9">
        <v>21.08</v>
      </c>
      <c r="O230" s="9">
        <v>17.64</v>
      </c>
      <c r="P230" s="9">
        <v>18.940000000000001</v>
      </c>
      <c r="Q230" s="9">
        <v>18.39</v>
      </c>
      <c r="R230" s="9">
        <v>25</v>
      </c>
      <c r="S230" s="9">
        <v>20</v>
      </c>
      <c r="T230" s="9">
        <v>14.53</v>
      </c>
      <c r="U230" s="9">
        <v>0</v>
      </c>
      <c r="V230" s="9">
        <v>0</v>
      </c>
      <c r="W230" s="9">
        <v>19.98</v>
      </c>
      <c r="X230" s="9">
        <v>0</v>
      </c>
      <c r="Y230" s="9">
        <v>0</v>
      </c>
      <c r="Z230" s="9">
        <v>0</v>
      </c>
      <c r="AA230" s="9">
        <v>0</v>
      </c>
    </row>
    <row r="231" spans="2:27" x14ac:dyDescent="0.3">
      <c r="B231" s="7" t="s">
        <v>226</v>
      </c>
      <c r="C231" s="8" t="s">
        <v>596</v>
      </c>
      <c r="D231" s="9">
        <v>28.34</v>
      </c>
      <c r="E231" s="9">
        <v>26.32</v>
      </c>
      <c r="F231" s="9">
        <v>27.32</v>
      </c>
      <c r="G231" s="9">
        <v>28.16</v>
      </c>
      <c r="H231" s="9">
        <v>32.549999999999997</v>
      </c>
      <c r="I231" s="9">
        <v>35.17</v>
      </c>
      <c r="J231" s="9">
        <v>38.81</v>
      </c>
      <c r="K231" s="9">
        <v>37.229999999999997</v>
      </c>
      <c r="L231" s="9">
        <v>36</v>
      </c>
      <c r="M231" s="9">
        <v>36.380000000000003</v>
      </c>
      <c r="N231" s="9">
        <v>12.81</v>
      </c>
      <c r="O231" s="9">
        <v>14.23</v>
      </c>
      <c r="P231" s="9">
        <v>15.33</v>
      </c>
      <c r="Q231" s="9">
        <v>15.51</v>
      </c>
      <c r="R231" s="9">
        <v>20.89</v>
      </c>
      <c r="S231" s="9">
        <v>16.95</v>
      </c>
      <c r="T231" s="9">
        <v>14.83</v>
      </c>
      <c r="U231" s="9">
        <v>0</v>
      </c>
      <c r="V231" s="9">
        <v>0</v>
      </c>
      <c r="W231" s="9">
        <v>22.84</v>
      </c>
      <c r="X231" s="9">
        <v>0</v>
      </c>
      <c r="Y231" s="9">
        <v>0</v>
      </c>
      <c r="Z231" s="9">
        <v>0</v>
      </c>
      <c r="AA231" s="9">
        <v>0</v>
      </c>
    </row>
    <row r="232" spans="2:27" x14ac:dyDescent="0.3">
      <c r="B232" s="7" t="s">
        <v>227</v>
      </c>
      <c r="C232" s="8" t="s">
        <v>597</v>
      </c>
      <c r="D232" s="9">
        <v>422.89</v>
      </c>
      <c r="E232" s="9">
        <v>371.17</v>
      </c>
      <c r="F232" s="9">
        <v>325.7</v>
      </c>
      <c r="G232" s="9">
        <v>275.18</v>
      </c>
      <c r="H232" s="9">
        <v>314.17</v>
      </c>
      <c r="I232" s="9">
        <v>363.69</v>
      </c>
      <c r="J232" s="9">
        <v>401.19</v>
      </c>
      <c r="K232" s="9">
        <v>391.47</v>
      </c>
      <c r="L232" s="9">
        <v>386.83</v>
      </c>
      <c r="M232" s="9">
        <v>399.25</v>
      </c>
      <c r="N232" s="9">
        <v>133.33000000000001</v>
      </c>
      <c r="O232" s="9">
        <v>140.6</v>
      </c>
      <c r="P232" s="9">
        <v>152.81</v>
      </c>
      <c r="Q232" s="9">
        <v>150.13</v>
      </c>
      <c r="R232" s="9">
        <v>201.11</v>
      </c>
      <c r="S232" s="9">
        <v>161.58000000000001</v>
      </c>
      <c r="T232" s="9">
        <v>140.30000000000001</v>
      </c>
      <c r="U232" s="9">
        <v>0</v>
      </c>
      <c r="V232" s="9">
        <v>0</v>
      </c>
      <c r="W232" s="9">
        <v>226.76</v>
      </c>
      <c r="X232" s="9">
        <v>0</v>
      </c>
      <c r="Y232" s="9">
        <v>0.01</v>
      </c>
      <c r="Z232" s="9">
        <v>0</v>
      </c>
      <c r="AA232" s="9">
        <v>0</v>
      </c>
    </row>
    <row r="233" spans="2:27" x14ac:dyDescent="0.3">
      <c r="B233" s="7" t="s">
        <v>228</v>
      </c>
      <c r="C233" s="8" t="s">
        <v>183</v>
      </c>
      <c r="D233" s="9">
        <v>55.33</v>
      </c>
      <c r="E233" s="9">
        <v>58.81</v>
      </c>
      <c r="F233" s="9">
        <v>60.69</v>
      </c>
      <c r="G233" s="9">
        <v>63.1</v>
      </c>
      <c r="H233" s="9">
        <v>60</v>
      </c>
      <c r="I233" s="9">
        <v>58.09</v>
      </c>
      <c r="J233" s="9">
        <v>55.75</v>
      </c>
      <c r="K233" s="9">
        <v>58.49</v>
      </c>
      <c r="L233" s="9">
        <v>57.3</v>
      </c>
      <c r="M233" s="9">
        <v>56.85</v>
      </c>
      <c r="N233" s="9">
        <v>78.92</v>
      </c>
      <c r="O233" s="9">
        <v>82.35</v>
      </c>
      <c r="P233" s="9">
        <v>81.05</v>
      </c>
      <c r="Q233" s="9">
        <v>81.599999999999994</v>
      </c>
      <c r="R233" s="9">
        <v>74.989999999999995</v>
      </c>
      <c r="S233" s="9">
        <v>79.989999999999995</v>
      </c>
      <c r="T233" s="9">
        <v>85.46</v>
      </c>
      <c r="U233" s="9">
        <v>0</v>
      </c>
      <c r="V233" s="9">
        <v>0</v>
      </c>
      <c r="W233" s="9">
        <v>80.010000000000005</v>
      </c>
      <c r="X233" s="9">
        <v>100</v>
      </c>
      <c r="Y233" s="9">
        <v>99.99</v>
      </c>
      <c r="Z233" s="9">
        <v>0</v>
      </c>
      <c r="AA233" s="9">
        <v>0</v>
      </c>
    </row>
    <row r="234" spans="2:27" x14ac:dyDescent="0.3">
      <c r="B234" s="7" t="s">
        <v>229</v>
      </c>
      <c r="C234" s="8" t="s">
        <v>589</v>
      </c>
      <c r="D234" s="9">
        <v>14.98</v>
      </c>
      <c r="E234" s="9">
        <v>15.15</v>
      </c>
      <c r="F234" s="9">
        <v>14.36</v>
      </c>
      <c r="G234" s="9">
        <v>13.89</v>
      </c>
      <c r="H234" s="9">
        <v>13.96</v>
      </c>
      <c r="I234" s="9">
        <v>14.43</v>
      </c>
      <c r="J234" s="9">
        <v>14.41</v>
      </c>
      <c r="K234" s="9">
        <v>15.68</v>
      </c>
      <c r="L234" s="9">
        <v>15.23</v>
      </c>
      <c r="M234" s="9">
        <v>16</v>
      </c>
      <c r="N234" s="9">
        <v>15.2</v>
      </c>
      <c r="O234" s="9">
        <v>19.8</v>
      </c>
      <c r="P234" s="9">
        <v>19.600000000000001</v>
      </c>
      <c r="Q234" s="9">
        <v>19.899999999999999</v>
      </c>
      <c r="R234" s="9">
        <v>17.7</v>
      </c>
      <c r="S234" s="9">
        <v>18.8</v>
      </c>
      <c r="T234" s="9">
        <v>23.7</v>
      </c>
      <c r="U234" s="9">
        <v>0</v>
      </c>
      <c r="V234" s="9">
        <v>0</v>
      </c>
      <c r="W234" s="9">
        <v>24.5</v>
      </c>
      <c r="X234" s="9">
        <v>0</v>
      </c>
      <c r="Y234" s="9">
        <v>50.3</v>
      </c>
      <c r="Z234" s="9">
        <v>0</v>
      </c>
      <c r="AA234" s="9">
        <v>0</v>
      </c>
    </row>
    <row r="235" spans="2:27" x14ac:dyDescent="0.3">
      <c r="B235" s="7" t="s">
        <v>230</v>
      </c>
      <c r="C235" s="8" t="s">
        <v>598</v>
      </c>
      <c r="D235" s="9">
        <v>67.56</v>
      </c>
      <c r="E235" s="9">
        <v>60.84</v>
      </c>
      <c r="F235" s="9">
        <v>84.05</v>
      </c>
      <c r="G235" s="9">
        <v>120.01</v>
      </c>
      <c r="H235" s="9">
        <v>108.35</v>
      </c>
      <c r="I235" s="9">
        <v>171.94</v>
      </c>
      <c r="J235" s="9">
        <v>116.04</v>
      </c>
      <c r="K235" s="9">
        <v>200.25</v>
      </c>
      <c r="L235" s="9">
        <v>419.03</v>
      </c>
      <c r="M235" s="9">
        <v>257</v>
      </c>
      <c r="N235" s="9">
        <v>229</v>
      </c>
      <c r="O235" s="9">
        <v>157</v>
      </c>
      <c r="P235" s="9">
        <v>157</v>
      </c>
      <c r="Q235" s="9">
        <v>55</v>
      </c>
      <c r="R235" s="9">
        <v>105</v>
      </c>
      <c r="S235" s="9">
        <v>0</v>
      </c>
      <c r="T235" s="9">
        <v>139</v>
      </c>
      <c r="U235" s="9">
        <v>167</v>
      </c>
      <c r="V235" s="9">
        <v>75</v>
      </c>
      <c r="W235" s="9">
        <v>104</v>
      </c>
      <c r="X235" s="9">
        <v>119</v>
      </c>
      <c r="Y235" s="9">
        <v>144</v>
      </c>
      <c r="Z235" s="9">
        <v>0</v>
      </c>
      <c r="AA235" s="9">
        <v>0</v>
      </c>
    </row>
    <row r="236" spans="2:27" x14ac:dyDescent="0.3">
      <c r="B236" s="7" t="s">
        <v>231</v>
      </c>
      <c r="C236" s="8" t="s">
        <v>183</v>
      </c>
      <c r="D236" s="9">
        <v>95.04</v>
      </c>
      <c r="E236" s="9">
        <v>95.41</v>
      </c>
      <c r="F236" s="9">
        <v>100</v>
      </c>
      <c r="G236" s="9">
        <v>100</v>
      </c>
      <c r="H236" s="9">
        <v>100</v>
      </c>
      <c r="I236" s="9">
        <v>96.8</v>
      </c>
      <c r="J236" s="9">
        <v>96.8</v>
      </c>
      <c r="K236" s="9">
        <v>96.8</v>
      </c>
      <c r="L236" s="9">
        <v>96.8</v>
      </c>
      <c r="M236" s="9">
        <v>96.8</v>
      </c>
      <c r="N236" s="9">
        <v>96.45</v>
      </c>
      <c r="O236" s="9">
        <v>100</v>
      </c>
      <c r="P236" s="9">
        <v>100</v>
      </c>
      <c r="Q236" s="9">
        <v>100</v>
      </c>
      <c r="R236" s="9">
        <v>100</v>
      </c>
      <c r="S236" s="9">
        <v>100</v>
      </c>
      <c r="T236" s="9">
        <v>100</v>
      </c>
      <c r="U236" s="9">
        <v>100</v>
      </c>
      <c r="V236" s="9">
        <v>98.96</v>
      </c>
      <c r="W236" s="9">
        <v>93.65</v>
      </c>
      <c r="X236" s="9">
        <v>0</v>
      </c>
      <c r="Y236" s="9">
        <v>0</v>
      </c>
      <c r="Z236" s="9">
        <v>0</v>
      </c>
      <c r="AA236" s="9">
        <v>0</v>
      </c>
    </row>
    <row r="237" spans="2:27" x14ac:dyDescent="0.3">
      <c r="B237" s="7" t="s">
        <v>232</v>
      </c>
      <c r="C237" s="8" t="s">
        <v>183</v>
      </c>
      <c r="D237" s="9">
        <v>95.04</v>
      </c>
      <c r="E237" s="9">
        <v>95.41</v>
      </c>
      <c r="F237" s="9">
        <v>100</v>
      </c>
      <c r="G237" s="9">
        <v>100</v>
      </c>
      <c r="H237" s="9">
        <v>100</v>
      </c>
      <c r="I237" s="9">
        <v>96.8</v>
      </c>
      <c r="J237" s="9">
        <v>96.8</v>
      </c>
      <c r="K237" s="9">
        <v>96.8</v>
      </c>
      <c r="L237" s="9">
        <v>96.8</v>
      </c>
      <c r="M237" s="9">
        <v>96.8</v>
      </c>
      <c r="N237" s="9">
        <v>96.45</v>
      </c>
      <c r="O237" s="9">
        <v>96.8</v>
      </c>
      <c r="P237" s="9">
        <v>100</v>
      </c>
      <c r="Q237" s="9">
        <v>100</v>
      </c>
      <c r="R237" s="9">
        <v>100</v>
      </c>
      <c r="S237" s="9">
        <v>100</v>
      </c>
      <c r="T237" s="9">
        <v>100</v>
      </c>
      <c r="U237" s="9">
        <v>100</v>
      </c>
      <c r="V237" s="9">
        <v>100</v>
      </c>
      <c r="W237" s="9">
        <v>93.65</v>
      </c>
      <c r="X237" s="9">
        <v>0</v>
      </c>
      <c r="Y237" s="9">
        <v>0</v>
      </c>
      <c r="Z237" s="9">
        <v>0</v>
      </c>
      <c r="AA237" s="9">
        <v>0</v>
      </c>
    </row>
    <row r="238" spans="2:27" x14ac:dyDescent="0.3">
      <c r="B238" s="7" t="s">
        <v>233</v>
      </c>
      <c r="C238" s="8" t="s">
        <v>183</v>
      </c>
      <c r="D238" s="9">
        <v>100</v>
      </c>
      <c r="E238" s="9">
        <v>100</v>
      </c>
      <c r="F238" s="9">
        <v>100</v>
      </c>
      <c r="G238" s="9">
        <v>100</v>
      </c>
      <c r="H238" s="9">
        <v>100</v>
      </c>
      <c r="I238" s="9">
        <v>100</v>
      </c>
      <c r="J238" s="9">
        <v>100</v>
      </c>
      <c r="K238" s="9">
        <v>100</v>
      </c>
      <c r="L238" s="9">
        <v>100</v>
      </c>
      <c r="M238" s="9">
        <v>100</v>
      </c>
      <c r="N238" s="9">
        <v>100</v>
      </c>
      <c r="O238" s="9">
        <v>100</v>
      </c>
      <c r="P238" s="9">
        <v>100</v>
      </c>
      <c r="Q238" s="9">
        <v>100</v>
      </c>
      <c r="R238" s="9">
        <v>0</v>
      </c>
      <c r="S238" s="9">
        <v>100</v>
      </c>
      <c r="T238" s="9">
        <v>100</v>
      </c>
      <c r="U238" s="9">
        <v>100</v>
      </c>
      <c r="V238" s="9">
        <v>100</v>
      </c>
      <c r="W238" s="9">
        <v>0</v>
      </c>
      <c r="X238" s="9">
        <v>0</v>
      </c>
      <c r="Y238" s="9">
        <v>0</v>
      </c>
      <c r="Z238" s="9">
        <v>0</v>
      </c>
      <c r="AA238" s="9">
        <v>0</v>
      </c>
    </row>
    <row r="239" spans="2:27" x14ac:dyDescent="0.3">
      <c r="B239" s="7" t="s">
        <v>234</v>
      </c>
      <c r="C239" s="8" t="s">
        <v>599</v>
      </c>
      <c r="D239" s="9">
        <v>0.89</v>
      </c>
      <c r="E239" s="9">
        <v>0.89</v>
      </c>
      <c r="F239" s="9">
        <v>0.84</v>
      </c>
      <c r="G239" s="9">
        <v>0.85</v>
      </c>
      <c r="H239" s="9">
        <v>2.4</v>
      </c>
      <c r="I239" s="9">
        <v>1.57</v>
      </c>
      <c r="J239" s="9">
        <v>0.73</v>
      </c>
      <c r="K239" s="9">
        <v>0.77</v>
      </c>
      <c r="L239" s="9">
        <v>0.77</v>
      </c>
      <c r="M239" s="9">
        <v>0.7</v>
      </c>
      <c r="N239" s="9">
        <v>1.1100000000000001</v>
      </c>
      <c r="O239" s="9">
        <v>0.94</v>
      </c>
      <c r="P239" s="9">
        <v>0.83</v>
      </c>
      <c r="Q239" s="9">
        <v>0.82</v>
      </c>
      <c r="R239" s="9">
        <v>0</v>
      </c>
      <c r="S239" s="9">
        <v>0.68</v>
      </c>
      <c r="T239" s="9">
        <v>0.67</v>
      </c>
      <c r="U239" s="9">
        <v>0.9</v>
      </c>
      <c r="V239" s="9">
        <v>1.04</v>
      </c>
      <c r="W239" s="9">
        <v>0</v>
      </c>
      <c r="X239" s="9">
        <v>0</v>
      </c>
      <c r="Y239" s="9">
        <v>0</v>
      </c>
      <c r="Z239" s="9">
        <v>0</v>
      </c>
      <c r="AA239" s="9">
        <v>0</v>
      </c>
    </row>
    <row r="240" spans="2:27" x14ac:dyDescent="0.3">
      <c r="B240" s="7" t="s">
        <v>235</v>
      </c>
      <c r="C240" s="8" t="s">
        <v>599</v>
      </c>
      <c r="D240" s="9">
        <v>0.06</v>
      </c>
      <c r="E240" s="9">
        <v>0.1</v>
      </c>
      <c r="F240" s="9">
        <v>0.09</v>
      </c>
      <c r="G240" s="9">
        <v>0.08</v>
      </c>
      <c r="H240" s="9">
        <v>0.08</v>
      </c>
      <c r="I240" s="9">
        <v>0.09</v>
      </c>
      <c r="J240" s="9">
        <v>0.08</v>
      </c>
      <c r="K240" s="9">
        <v>0.06</v>
      </c>
      <c r="L240" s="9">
        <v>0.06</v>
      </c>
      <c r="M240" s="9">
        <v>0.05</v>
      </c>
      <c r="N240" s="9">
        <v>7.0000000000000007E-2</v>
      </c>
      <c r="O240" s="9">
        <v>0.01</v>
      </c>
      <c r="P240" s="9">
        <v>0.01</v>
      </c>
      <c r="Q240" s="9">
        <v>0.01</v>
      </c>
      <c r="R240" s="9">
        <v>0</v>
      </c>
      <c r="S240" s="9">
        <v>0.01</v>
      </c>
      <c r="T240" s="9">
        <v>0.01</v>
      </c>
      <c r="U240" s="9">
        <v>12.23</v>
      </c>
      <c r="V240" s="9">
        <v>1.45</v>
      </c>
      <c r="W240" s="9">
        <v>0</v>
      </c>
      <c r="X240" s="9">
        <v>0</v>
      </c>
      <c r="Y240" s="9">
        <v>0</v>
      </c>
      <c r="Z240" s="9">
        <v>0</v>
      </c>
      <c r="AA240" s="9">
        <v>0</v>
      </c>
    </row>
    <row r="241" spans="2:27" x14ac:dyDescent="0.3">
      <c r="B241" s="7" t="s">
        <v>236</v>
      </c>
      <c r="C241" s="8" t="s">
        <v>600</v>
      </c>
      <c r="D241" s="9">
        <v>0.68</v>
      </c>
      <c r="E241" s="9">
        <v>0.55000000000000004</v>
      </c>
      <c r="F241" s="9">
        <v>0.5</v>
      </c>
      <c r="G241" s="9">
        <v>0.45</v>
      </c>
      <c r="H241" s="9">
        <v>0.19</v>
      </c>
      <c r="I241" s="9">
        <v>0.28000000000000003</v>
      </c>
      <c r="J241" s="9">
        <v>0.48</v>
      </c>
      <c r="K241" s="9">
        <v>0.34</v>
      </c>
      <c r="L241" s="9">
        <v>0.25</v>
      </c>
      <c r="M241" s="9">
        <v>0.28000000000000003</v>
      </c>
      <c r="N241" s="9">
        <v>0.26</v>
      </c>
      <c r="O241" s="9">
        <v>0.22</v>
      </c>
      <c r="P241" s="9">
        <v>0.31</v>
      </c>
      <c r="Q241" s="9">
        <v>0.28999999999999998</v>
      </c>
      <c r="R241" s="9">
        <v>0</v>
      </c>
      <c r="S241" s="9">
        <v>0.28999999999999998</v>
      </c>
      <c r="T241" s="9">
        <v>0.24</v>
      </c>
      <c r="U241" s="9">
        <v>0.02</v>
      </c>
      <c r="V241" s="9">
        <v>0.12</v>
      </c>
      <c r="W241" s="9">
        <v>0</v>
      </c>
      <c r="X241" s="9">
        <v>0</v>
      </c>
      <c r="Y241" s="9">
        <v>0</v>
      </c>
      <c r="Z241" s="9">
        <v>0</v>
      </c>
      <c r="AA241" s="9">
        <v>0</v>
      </c>
    </row>
    <row r="242" spans="2:27" x14ac:dyDescent="0.3">
      <c r="B242" s="7" t="s">
        <v>237</v>
      </c>
      <c r="C242" s="8" t="s">
        <v>601</v>
      </c>
      <c r="D242" s="9">
        <v>1941.5</v>
      </c>
      <c r="E242" s="9">
        <v>468.75</v>
      </c>
      <c r="F242" s="9">
        <v>962</v>
      </c>
      <c r="G242" s="9">
        <v>80</v>
      </c>
      <c r="H242" s="9">
        <v>76</v>
      </c>
      <c r="I242" s="9">
        <v>67</v>
      </c>
      <c r="J242" s="9">
        <v>25</v>
      </c>
      <c r="K242" s="9">
        <v>26.32</v>
      </c>
      <c r="L242" s="9">
        <v>250</v>
      </c>
      <c r="M242" s="9">
        <v>250</v>
      </c>
      <c r="N242" s="9">
        <v>250</v>
      </c>
      <c r="O242" s="9">
        <v>250</v>
      </c>
      <c r="P242" s="9">
        <v>200</v>
      </c>
      <c r="Q242" s="9">
        <v>185</v>
      </c>
      <c r="R242" s="9">
        <v>100</v>
      </c>
      <c r="S242" s="9">
        <v>0</v>
      </c>
      <c r="T242" s="9">
        <v>127</v>
      </c>
      <c r="U242" s="9">
        <v>0</v>
      </c>
      <c r="V242" s="9">
        <v>0</v>
      </c>
      <c r="W242" s="9">
        <v>1500</v>
      </c>
      <c r="X242" s="9">
        <v>133</v>
      </c>
      <c r="Y242" s="9">
        <v>212</v>
      </c>
      <c r="Z242" s="9">
        <v>0</v>
      </c>
      <c r="AA242" s="9">
        <v>0</v>
      </c>
    </row>
    <row r="243" spans="2:27" x14ac:dyDescent="0.3">
      <c r="B243" s="7" t="s">
        <v>238</v>
      </c>
      <c r="C243" s="8" t="s">
        <v>602</v>
      </c>
      <c r="D243" s="9">
        <v>19.5</v>
      </c>
      <c r="E243" s="9">
        <v>19.5</v>
      </c>
      <c r="F243" s="9">
        <v>20</v>
      </c>
      <c r="G243" s="9">
        <v>12</v>
      </c>
      <c r="H243" s="9">
        <v>12</v>
      </c>
      <c r="I243" s="9">
        <v>8</v>
      </c>
      <c r="J243" s="9">
        <v>0.15</v>
      </c>
      <c r="K243" s="9">
        <v>0.32</v>
      </c>
      <c r="L243" s="9">
        <v>3</v>
      </c>
      <c r="M243" s="9">
        <v>3</v>
      </c>
      <c r="N243" s="9">
        <v>6</v>
      </c>
      <c r="O243" s="9">
        <v>6</v>
      </c>
      <c r="P243" s="9">
        <v>6</v>
      </c>
      <c r="Q243" s="9">
        <v>6</v>
      </c>
      <c r="R243" s="9">
        <v>100</v>
      </c>
      <c r="S243" s="9">
        <v>0</v>
      </c>
      <c r="T243" s="9">
        <v>3.33</v>
      </c>
      <c r="U243" s="9">
        <v>0</v>
      </c>
      <c r="V243" s="9">
        <v>0</v>
      </c>
      <c r="W243" s="9">
        <v>48</v>
      </c>
      <c r="X243" s="9">
        <v>1.33</v>
      </c>
      <c r="Y243" s="9">
        <v>3.22</v>
      </c>
      <c r="Z243" s="9">
        <v>0</v>
      </c>
      <c r="AA243" s="9">
        <v>0</v>
      </c>
    </row>
    <row r="244" spans="2:27" x14ac:dyDescent="0.3">
      <c r="B244" s="7" t="s">
        <v>239</v>
      </c>
      <c r="C244" s="8" t="s">
        <v>603</v>
      </c>
      <c r="D244" s="9">
        <v>273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1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0</v>
      </c>
      <c r="AA244" s="9">
        <v>0</v>
      </c>
    </row>
    <row r="245" spans="2:27" x14ac:dyDescent="0.3">
      <c r="B245" s="7" t="s">
        <v>240</v>
      </c>
      <c r="C245" s="8" t="s">
        <v>604</v>
      </c>
      <c r="D245" s="9">
        <v>6.5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0.01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v>0</v>
      </c>
      <c r="AA245" s="9">
        <v>0</v>
      </c>
    </row>
    <row r="246" spans="2:27" x14ac:dyDescent="0.3">
      <c r="B246" s="7" t="s">
        <v>241</v>
      </c>
      <c r="C246" s="8" t="s">
        <v>183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0.04</v>
      </c>
      <c r="Q246" s="9">
        <v>0.18</v>
      </c>
      <c r="R246" s="9">
        <v>0.31</v>
      </c>
      <c r="S246" s="9">
        <v>0.5</v>
      </c>
      <c r="T246" s="9">
        <v>0.54</v>
      </c>
      <c r="U246" s="9">
        <v>0</v>
      </c>
      <c r="V246" s="9">
        <v>0</v>
      </c>
      <c r="W246" s="9">
        <v>0</v>
      </c>
      <c r="X246" s="9">
        <v>1.66</v>
      </c>
      <c r="Y246" s="9">
        <v>1.89</v>
      </c>
      <c r="Z246" s="9">
        <v>0</v>
      </c>
      <c r="AA246" s="9">
        <v>0</v>
      </c>
    </row>
    <row r="247" spans="2:27" x14ac:dyDescent="0.3">
      <c r="B247" s="7" t="s">
        <v>242</v>
      </c>
      <c r="C247" s="8" t="s">
        <v>183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203.96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6.66</v>
      </c>
      <c r="Y247" s="9">
        <v>0</v>
      </c>
      <c r="Z247" s="9">
        <v>0</v>
      </c>
      <c r="AA247" s="9">
        <v>0</v>
      </c>
    </row>
    <row r="248" spans="2:27" x14ac:dyDescent="0.3">
      <c r="B248" s="7" t="s">
        <v>243</v>
      </c>
      <c r="C248" s="8" t="s">
        <v>605</v>
      </c>
      <c r="D248" s="9">
        <v>4.7300000000000004</v>
      </c>
      <c r="E248" s="9">
        <v>8.75</v>
      </c>
      <c r="F248" s="9">
        <v>3.12</v>
      </c>
      <c r="G248" s="9">
        <v>2</v>
      </c>
      <c r="H248" s="9">
        <v>2</v>
      </c>
      <c r="I248" s="9">
        <v>4</v>
      </c>
      <c r="J248" s="9">
        <v>4</v>
      </c>
      <c r="K248" s="9">
        <v>3</v>
      </c>
      <c r="L248" s="9">
        <v>3</v>
      </c>
      <c r="M248" s="9">
        <v>3</v>
      </c>
      <c r="N248" s="9">
        <v>2</v>
      </c>
      <c r="O248" s="9">
        <v>0</v>
      </c>
      <c r="P248" s="9">
        <v>0</v>
      </c>
      <c r="Q248" s="9">
        <v>0</v>
      </c>
      <c r="R248" s="9">
        <v>401.4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1.02</v>
      </c>
      <c r="Z248" s="9">
        <v>0</v>
      </c>
      <c r="AA248" s="9">
        <v>0</v>
      </c>
    </row>
    <row r="249" spans="2:27" x14ac:dyDescent="0.3">
      <c r="B249" s="7" t="s">
        <v>244</v>
      </c>
      <c r="C249" s="8" t="s">
        <v>183</v>
      </c>
      <c r="D249" s="9">
        <v>224.36</v>
      </c>
      <c r="E249" s="9">
        <v>225</v>
      </c>
      <c r="F249" s="9">
        <v>218.46</v>
      </c>
      <c r="G249" s="9">
        <v>192.36</v>
      </c>
      <c r="H249" s="9">
        <v>203.72</v>
      </c>
      <c r="I249" s="9">
        <v>255.29</v>
      </c>
      <c r="J249" s="9">
        <v>265.82</v>
      </c>
      <c r="K249" s="9">
        <v>258.38</v>
      </c>
      <c r="L249" s="9">
        <v>235.96</v>
      </c>
      <c r="M249" s="9">
        <v>149.08000000000001</v>
      </c>
      <c r="N249" s="9">
        <v>202.12</v>
      </c>
      <c r="O249" s="9">
        <v>215.83</v>
      </c>
      <c r="P249" s="9">
        <v>240.17</v>
      </c>
      <c r="Q249" s="9">
        <v>257.74</v>
      </c>
      <c r="R249" s="9">
        <v>0</v>
      </c>
      <c r="S249" s="9">
        <v>300</v>
      </c>
      <c r="T249" s="9">
        <v>300</v>
      </c>
      <c r="U249" s="9">
        <v>200</v>
      </c>
      <c r="V249" s="9">
        <v>400</v>
      </c>
      <c r="W249" s="9">
        <v>400</v>
      </c>
      <c r="X249" s="9">
        <v>150</v>
      </c>
      <c r="Y249" s="9">
        <v>0</v>
      </c>
      <c r="Z249" s="9">
        <v>0</v>
      </c>
      <c r="AA249" s="9">
        <v>0</v>
      </c>
    </row>
    <row r="250" spans="2:27" x14ac:dyDescent="0.3">
      <c r="B250" s="7" t="s">
        <v>245</v>
      </c>
      <c r="C250" s="8" t="s">
        <v>183</v>
      </c>
      <c r="D250" s="9">
        <v>224.36</v>
      </c>
      <c r="E250" s="9">
        <v>225</v>
      </c>
      <c r="F250" s="9">
        <v>216.76</v>
      </c>
      <c r="G250" s="9">
        <v>192.36</v>
      </c>
      <c r="H250" s="9">
        <v>203.72</v>
      </c>
      <c r="I250" s="9">
        <v>255.29</v>
      </c>
      <c r="J250" s="9">
        <v>265.82</v>
      </c>
      <c r="K250" s="9">
        <v>258.38</v>
      </c>
      <c r="L250" s="9">
        <v>235.96</v>
      </c>
      <c r="M250" s="9">
        <v>176.55</v>
      </c>
      <c r="N250" s="9">
        <v>100</v>
      </c>
      <c r="O250" s="9">
        <v>254.65</v>
      </c>
      <c r="P250" s="9">
        <v>240.17</v>
      </c>
      <c r="Q250" s="9">
        <v>257.74</v>
      </c>
      <c r="R250" s="9">
        <v>0</v>
      </c>
      <c r="S250" s="9">
        <v>300</v>
      </c>
      <c r="T250" s="9">
        <v>300</v>
      </c>
      <c r="U250" s="9">
        <v>100</v>
      </c>
      <c r="V250" s="9">
        <v>100</v>
      </c>
      <c r="W250" s="9">
        <v>100</v>
      </c>
      <c r="X250" s="9">
        <v>100</v>
      </c>
      <c r="Y250" s="9">
        <v>0</v>
      </c>
      <c r="Z250" s="9">
        <v>0</v>
      </c>
      <c r="AA250" s="9">
        <v>0</v>
      </c>
    </row>
    <row r="251" spans="2:27" x14ac:dyDescent="0.3">
      <c r="B251" s="7" t="s">
        <v>246</v>
      </c>
      <c r="C251" s="8" t="s">
        <v>606</v>
      </c>
      <c r="D251" s="9">
        <v>0.18</v>
      </c>
      <c r="E251" s="9">
        <v>0.1</v>
      </c>
      <c r="F251" s="9">
        <v>0.09</v>
      </c>
      <c r="G251" s="9">
        <v>0.01</v>
      </c>
      <c r="H251" s="9">
        <v>0.01</v>
      </c>
      <c r="I251" s="9">
        <v>0.01</v>
      </c>
      <c r="J251" s="9">
        <v>0.06</v>
      </c>
      <c r="K251" s="9">
        <v>7.0000000000000007E-2</v>
      </c>
      <c r="L251" s="9">
        <v>0.03</v>
      </c>
      <c r="M251" s="9">
        <v>0.03</v>
      </c>
      <c r="N251" s="9">
        <v>0.03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</row>
    <row r="252" spans="2:27" x14ac:dyDescent="0.3">
      <c r="B252" s="7" t="s">
        <v>247</v>
      </c>
      <c r="C252" s="8" t="s">
        <v>607</v>
      </c>
      <c r="D252" s="9">
        <v>0.39</v>
      </c>
      <c r="E252" s="9">
        <v>0.44</v>
      </c>
      <c r="F252" s="9">
        <v>1.31</v>
      </c>
      <c r="G252" s="9">
        <v>1.51</v>
      </c>
      <c r="H252" s="9">
        <v>0.98</v>
      </c>
      <c r="I252" s="9">
        <v>1.07</v>
      </c>
      <c r="J252" s="9">
        <v>0.67</v>
      </c>
      <c r="K252" s="9">
        <v>0.76</v>
      </c>
      <c r="L252" s="9">
        <v>0.77</v>
      </c>
      <c r="M252" s="9">
        <v>0.56999999999999995</v>
      </c>
      <c r="N252" s="9">
        <v>1.2</v>
      </c>
      <c r="O252" s="9">
        <v>1.04</v>
      </c>
      <c r="P252" s="9">
        <v>0.13</v>
      </c>
      <c r="Q252" s="9">
        <v>0.13</v>
      </c>
      <c r="R252" s="9">
        <v>0</v>
      </c>
      <c r="S252" s="9">
        <v>0.14000000000000001</v>
      </c>
      <c r="T252" s="9">
        <v>0.28000000000000003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</row>
    <row r="253" spans="2:27" x14ac:dyDescent="0.3">
      <c r="B253" s="7" t="s">
        <v>248</v>
      </c>
      <c r="C253" s="8" t="s">
        <v>183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0</v>
      </c>
    </row>
    <row r="254" spans="2:27" x14ac:dyDescent="0.3">
      <c r="B254" s="7" t="s">
        <v>249</v>
      </c>
      <c r="C254" s="8" t="s">
        <v>183</v>
      </c>
      <c r="D254" s="9">
        <v>100</v>
      </c>
      <c r="E254" s="9">
        <v>100</v>
      </c>
      <c r="F254" s="9">
        <v>100</v>
      </c>
      <c r="G254" s="9">
        <v>100</v>
      </c>
      <c r="H254" s="9">
        <v>100</v>
      </c>
      <c r="I254" s="9">
        <v>100</v>
      </c>
      <c r="J254" s="9">
        <v>100.67</v>
      </c>
      <c r="K254" s="9">
        <v>100</v>
      </c>
      <c r="L254" s="9">
        <v>100</v>
      </c>
      <c r="M254" s="9">
        <v>100</v>
      </c>
      <c r="N254" s="9">
        <v>100</v>
      </c>
      <c r="O254" s="9">
        <v>100</v>
      </c>
      <c r="P254" s="9">
        <v>108.07</v>
      </c>
      <c r="Q254" s="9">
        <v>104.76</v>
      </c>
      <c r="R254" s="9">
        <v>0</v>
      </c>
      <c r="S254" s="9">
        <v>100</v>
      </c>
      <c r="T254" s="9">
        <v>100</v>
      </c>
      <c r="U254" s="9">
        <v>100</v>
      </c>
      <c r="V254" s="9">
        <v>100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</row>
    <row r="255" spans="2:27" x14ac:dyDescent="0.3">
      <c r="B255" s="7" t="s">
        <v>250</v>
      </c>
      <c r="C255" s="8" t="s">
        <v>183</v>
      </c>
      <c r="D255" s="9">
        <v>115.59</v>
      </c>
      <c r="E255" s="9">
        <v>153.38</v>
      </c>
      <c r="F255" s="9">
        <v>151.1</v>
      </c>
      <c r="G255" s="9">
        <v>108.61</v>
      </c>
      <c r="H255" s="9">
        <v>200.82</v>
      </c>
      <c r="I255" s="9">
        <v>175.41</v>
      </c>
      <c r="J255" s="9">
        <v>209.6</v>
      </c>
      <c r="K255" s="9">
        <v>231.5</v>
      </c>
      <c r="L255" s="9">
        <v>289.82</v>
      </c>
      <c r="M255" s="9">
        <v>245.85</v>
      </c>
      <c r="N255" s="9">
        <v>171.46</v>
      </c>
      <c r="O255" s="9">
        <v>188.39</v>
      </c>
      <c r="P255" s="9">
        <v>86.48</v>
      </c>
      <c r="Q255" s="9">
        <v>132</v>
      </c>
      <c r="R255" s="9">
        <v>0</v>
      </c>
      <c r="S255" s="9">
        <v>81.96</v>
      </c>
      <c r="T255" s="9">
        <v>201.54</v>
      </c>
      <c r="U255" s="9">
        <v>80.36</v>
      </c>
      <c r="V255" s="9">
        <v>164.88</v>
      </c>
      <c r="W255" s="9">
        <v>0</v>
      </c>
      <c r="X255" s="9">
        <v>0</v>
      </c>
      <c r="Y255" s="9">
        <v>0</v>
      </c>
      <c r="Z255" s="9">
        <v>0</v>
      </c>
      <c r="AA255" s="9">
        <v>0</v>
      </c>
    </row>
    <row r="256" spans="2:27" x14ac:dyDescent="0.3">
      <c r="B256" s="7" t="s">
        <v>251</v>
      </c>
      <c r="C256" s="8" t="s">
        <v>608</v>
      </c>
      <c r="D256" s="9">
        <v>865.4</v>
      </c>
      <c r="E256" s="9">
        <v>858.83</v>
      </c>
      <c r="F256" s="9">
        <v>852.73</v>
      </c>
      <c r="G256" s="9">
        <v>896.83</v>
      </c>
      <c r="H256" s="9">
        <v>898.35</v>
      </c>
      <c r="I256" s="9">
        <v>846.02</v>
      </c>
      <c r="J256" s="9">
        <v>800.43</v>
      </c>
      <c r="K256" s="9">
        <v>756.7</v>
      </c>
      <c r="L256" s="9">
        <v>897.93</v>
      </c>
      <c r="M256" s="9">
        <v>574</v>
      </c>
      <c r="N256" s="9">
        <v>671.76</v>
      </c>
      <c r="O256" s="9">
        <v>576.21</v>
      </c>
      <c r="P256" s="9">
        <v>470.79</v>
      </c>
      <c r="Q256" s="9">
        <v>539.79999999999995</v>
      </c>
      <c r="R256" s="9">
        <v>0</v>
      </c>
      <c r="S256" s="9">
        <v>241.64</v>
      </c>
      <c r="T256" s="9">
        <v>539.61</v>
      </c>
      <c r="U256" s="9">
        <v>561.26</v>
      </c>
      <c r="V256" s="9">
        <v>361.61</v>
      </c>
      <c r="W256" s="9">
        <v>0</v>
      </c>
      <c r="X256" s="9">
        <v>0</v>
      </c>
      <c r="Y256" s="9">
        <v>0</v>
      </c>
      <c r="Z256" s="9">
        <v>0</v>
      </c>
      <c r="AA256" s="9">
        <v>0</v>
      </c>
    </row>
  </sheetData>
  <mergeCells count="10"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19:C19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2D4E4-8271-4942-BD87-45BBA56BF7B1}">
  <sheetPr>
    <tabColor theme="9" tint="-0.249977111117893"/>
  </sheetPr>
  <dimension ref="B1:AD98"/>
  <sheetViews>
    <sheetView showGridLines="0" zoomScale="80" zoomScaleNormal="80" workbookViewId="0">
      <selection sqref="A1:XFD1048576"/>
    </sheetView>
  </sheetViews>
  <sheetFormatPr defaultColWidth="9.109375" defaultRowHeight="14.4" x14ac:dyDescent="0.3"/>
  <cols>
    <col min="1" max="1" width="5.6640625" style="13" customWidth="1"/>
    <col min="2" max="6" width="12.6640625" style="13" customWidth="1"/>
    <col min="7" max="7" width="14.109375" style="13" customWidth="1"/>
    <col min="8" max="10" width="12.6640625" style="13" customWidth="1"/>
    <col min="11" max="11" width="10.33203125" style="13" customWidth="1"/>
    <col min="12" max="16" width="12.6640625" style="13" customWidth="1"/>
    <col min="17" max="17" width="14.109375" style="13" customWidth="1"/>
    <col min="18" max="20" width="12.6640625" style="13" customWidth="1"/>
    <col min="21" max="21" width="9.109375" style="13"/>
    <col min="22" max="26" width="12.6640625" style="13" customWidth="1"/>
    <col min="27" max="27" width="14.109375" style="13" customWidth="1"/>
    <col min="28" max="30" width="12.6640625" style="13" customWidth="1"/>
    <col min="31" max="16384" width="9.109375" style="13"/>
  </cols>
  <sheetData>
    <row r="1" spans="2:24" ht="18" x14ac:dyDescent="0.3">
      <c r="B1" s="255"/>
      <c r="C1" s="32"/>
    </row>
    <row r="4" spans="2:24" x14ac:dyDescent="0.3">
      <c r="B4" s="557"/>
      <c r="C4" s="557"/>
      <c r="D4" s="557"/>
      <c r="E4" s="557"/>
      <c r="F4" s="557"/>
      <c r="G4" s="557"/>
    </row>
    <row r="6" spans="2:24" ht="15.6" x14ac:dyDescent="0.3">
      <c r="B6" s="558" t="s">
        <v>286</v>
      </c>
      <c r="C6" s="559"/>
      <c r="D6" s="559"/>
      <c r="E6" s="559"/>
      <c r="F6" s="559"/>
      <c r="G6" s="560"/>
    </row>
    <row r="7" spans="2:24" ht="15.6" x14ac:dyDescent="0.3">
      <c r="B7" s="561" t="s">
        <v>506</v>
      </c>
      <c r="C7" s="562"/>
      <c r="D7" s="562" t="s">
        <v>561</v>
      </c>
      <c r="E7" s="563"/>
      <c r="F7" s="563"/>
      <c r="G7" s="564"/>
    </row>
    <row r="8" spans="2:24" ht="15.6" x14ac:dyDescent="0.3">
      <c r="B8" s="565" t="s">
        <v>564</v>
      </c>
      <c r="C8" s="566"/>
      <c r="D8" s="566"/>
      <c r="E8" s="567"/>
      <c r="F8" s="567"/>
      <c r="G8" s="568"/>
    </row>
    <row r="9" spans="2:24" ht="15.6" x14ac:dyDescent="0.3">
      <c r="B9" s="569"/>
      <c r="C9" s="569"/>
      <c r="D9" s="569"/>
      <c r="E9" s="82"/>
    </row>
    <row r="10" spans="2:24" ht="18" x14ac:dyDescent="0.3">
      <c r="B10" s="570" t="s">
        <v>610</v>
      </c>
      <c r="C10" s="571"/>
      <c r="D10" s="572"/>
      <c r="E10" s="572"/>
      <c r="F10" s="572"/>
      <c r="G10" s="573"/>
    </row>
    <row r="11" spans="2:24" ht="18" x14ac:dyDescent="0.3">
      <c r="B11" s="574" t="s">
        <v>563</v>
      </c>
      <c r="C11" s="29"/>
      <c r="D11" s="31"/>
      <c r="E11" s="31"/>
      <c r="F11" s="31"/>
      <c r="G11" s="575"/>
    </row>
    <row r="12" spans="2:24" ht="18" x14ac:dyDescent="0.3">
      <c r="B12" s="576" t="s">
        <v>565</v>
      </c>
      <c r="C12" s="577"/>
      <c r="D12" s="578"/>
      <c r="E12" s="578"/>
      <c r="F12" s="578"/>
      <c r="G12" s="579"/>
    </row>
    <row r="13" spans="2:24" ht="15" customHeight="1" x14ac:dyDescent="0.3">
      <c r="B13" s="32"/>
    </row>
    <row r="14" spans="2:24" ht="15" customHeight="1" x14ac:dyDescent="0.3">
      <c r="B14" s="623" t="s">
        <v>453</v>
      </c>
      <c r="C14" s="624"/>
      <c r="D14" s="624"/>
      <c r="E14" s="624"/>
      <c r="F14" s="624"/>
      <c r="G14" s="624"/>
      <c r="H14" s="624"/>
      <c r="I14" s="624"/>
      <c r="J14" s="625"/>
    </row>
    <row r="15" spans="2:24" ht="4.95" customHeight="1" thickBot="1" x14ac:dyDescent="0.35">
      <c r="B15" s="33"/>
    </row>
    <row r="16" spans="2:24" ht="15" customHeight="1" thickBot="1" x14ac:dyDescent="0.35">
      <c r="B16" s="33" t="s">
        <v>454</v>
      </c>
      <c r="D16" s="553" t="s">
        <v>557</v>
      </c>
      <c r="F16" s="17"/>
      <c r="L16" s="33"/>
      <c r="N16" s="543"/>
      <c r="V16" s="33"/>
      <c r="X16" s="543"/>
    </row>
    <row r="17" spans="2:30" ht="30" customHeight="1" x14ac:dyDescent="0.3">
      <c r="B17" s="626" t="s">
        <v>279</v>
      </c>
      <c r="C17" s="629" t="s">
        <v>280</v>
      </c>
      <c r="D17" s="636" t="s">
        <v>507</v>
      </c>
      <c r="E17" s="633"/>
      <c r="F17" s="634"/>
      <c r="G17" s="629" t="s">
        <v>282</v>
      </c>
      <c r="H17" s="629" t="s">
        <v>283</v>
      </c>
      <c r="I17" s="629"/>
      <c r="J17" s="635"/>
      <c r="L17" s="626" t="s">
        <v>279</v>
      </c>
      <c r="M17" s="629" t="s">
        <v>280</v>
      </c>
      <c r="N17" s="636" t="s">
        <v>517</v>
      </c>
      <c r="O17" s="633"/>
      <c r="P17" s="634"/>
      <c r="Q17" s="629" t="s">
        <v>282</v>
      </c>
      <c r="R17" s="629" t="s">
        <v>283</v>
      </c>
      <c r="S17" s="629"/>
      <c r="T17" s="635"/>
      <c r="V17" s="626" t="s">
        <v>279</v>
      </c>
      <c r="W17" s="629" t="s">
        <v>280</v>
      </c>
      <c r="X17" s="636" t="s">
        <v>518</v>
      </c>
      <c r="Y17" s="633"/>
      <c r="Z17" s="634"/>
      <c r="AA17" s="629" t="s">
        <v>282</v>
      </c>
      <c r="AB17" s="629" t="s">
        <v>283</v>
      </c>
      <c r="AC17" s="629"/>
      <c r="AD17" s="635"/>
    </row>
    <row r="18" spans="2:30" ht="15" customHeight="1" x14ac:dyDescent="0.3">
      <c r="B18" s="627"/>
      <c r="C18" s="630"/>
      <c r="D18" s="34" t="s">
        <v>272</v>
      </c>
      <c r="E18" s="34" t="s">
        <v>273</v>
      </c>
      <c r="F18" s="34" t="s">
        <v>274</v>
      </c>
      <c r="G18" s="630"/>
      <c r="H18" s="34" t="s">
        <v>272</v>
      </c>
      <c r="I18" s="34" t="s">
        <v>273</v>
      </c>
      <c r="J18" s="35" t="s">
        <v>274</v>
      </c>
      <c r="L18" s="627"/>
      <c r="M18" s="630"/>
      <c r="N18" s="34" t="s">
        <v>272</v>
      </c>
      <c r="O18" s="34" t="s">
        <v>273</v>
      </c>
      <c r="P18" s="34" t="s">
        <v>274</v>
      </c>
      <c r="Q18" s="630"/>
      <c r="R18" s="34" t="s">
        <v>272</v>
      </c>
      <c r="S18" s="34" t="s">
        <v>273</v>
      </c>
      <c r="T18" s="35" t="s">
        <v>274</v>
      </c>
      <c r="V18" s="627"/>
      <c r="W18" s="630"/>
      <c r="X18" s="34" t="s">
        <v>272</v>
      </c>
      <c r="Y18" s="34" t="s">
        <v>273</v>
      </c>
      <c r="Z18" s="34" t="s">
        <v>274</v>
      </c>
      <c r="AA18" s="630"/>
      <c r="AB18" s="34" t="s">
        <v>272</v>
      </c>
      <c r="AC18" s="34" t="s">
        <v>273</v>
      </c>
      <c r="AD18" s="35" t="s">
        <v>274</v>
      </c>
    </row>
    <row r="19" spans="2:30" ht="15" customHeight="1" x14ac:dyDescent="0.3">
      <c r="B19" s="628"/>
      <c r="C19" s="631"/>
      <c r="D19" s="36" t="s">
        <v>34</v>
      </c>
      <c r="E19" s="36" t="s">
        <v>34</v>
      </c>
      <c r="F19" s="36" t="s">
        <v>34</v>
      </c>
      <c r="G19" s="36" t="s">
        <v>183</v>
      </c>
      <c r="H19" s="36" t="s">
        <v>284</v>
      </c>
      <c r="I19" s="36" t="s">
        <v>284</v>
      </c>
      <c r="J19" s="37" t="s">
        <v>284</v>
      </c>
      <c r="L19" s="628"/>
      <c r="M19" s="631"/>
      <c r="N19" s="36" t="s">
        <v>34</v>
      </c>
      <c r="O19" s="36" t="s">
        <v>34</v>
      </c>
      <c r="P19" s="36" t="s">
        <v>34</v>
      </c>
      <c r="Q19" s="36" t="s">
        <v>183</v>
      </c>
      <c r="R19" s="36" t="s">
        <v>284</v>
      </c>
      <c r="S19" s="36" t="s">
        <v>284</v>
      </c>
      <c r="T19" s="37" t="s">
        <v>284</v>
      </c>
      <c r="V19" s="628"/>
      <c r="W19" s="631"/>
      <c r="X19" s="36" t="s">
        <v>34</v>
      </c>
      <c r="Y19" s="36" t="s">
        <v>34</v>
      </c>
      <c r="Z19" s="36" t="s">
        <v>34</v>
      </c>
      <c r="AA19" s="36" t="s">
        <v>183</v>
      </c>
      <c r="AB19" s="36" t="s">
        <v>284</v>
      </c>
      <c r="AC19" s="36" t="s">
        <v>284</v>
      </c>
      <c r="AD19" s="37" t="s">
        <v>284</v>
      </c>
    </row>
    <row r="20" spans="2:30" ht="15" customHeight="1" x14ac:dyDescent="0.3">
      <c r="B20" s="39">
        <v>0</v>
      </c>
      <c r="C20" s="40">
        <v>2023</v>
      </c>
      <c r="D20" s="42">
        <v>18138.4833168</v>
      </c>
      <c r="E20" s="42">
        <v>599.61928320000015</v>
      </c>
      <c r="F20" s="42">
        <v>18738.102600000002</v>
      </c>
      <c r="G20" s="43">
        <v>0.96799999999999997</v>
      </c>
      <c r="H20" s="44"/>
      <c r="I20" s="44"/>
      <c r="J20" s="45"/>
      <c r="L20" s="39">
        <v>0</v>
      </c>
      <c r="M20" s="40">
        <v>2023</v>
      </c>
      <c r="N20" s="42">
        <v>17647.820500135796</v>
      </c>
      <c r="O20" s="42">
        <v>386.211475320945</v>
      </c>
      <c r="P20" s="42">
        <v>18034.031975456743</v>
      </c>
      <c r="Q20" s="43">
        <v>0.97858429685349579</v>
      </c>
      <c r="R20" s="44"/>
      <c r="S20" s="44"/>
      <c r="T20" s="45"/>
      <c r="V20" s="39">
        <v>0</v>
      </c>
      <c r="W20" s="40">
        <v>2023</v>
      </c>
      <c r="X20" s="42">
        <v>490.66281666420434</v>
      </c>
      <c r="Y20" s="42">
        <v>213.40780787905518</v>
      </c>
      <c r="Z20" s="42">
        <v>704.07062454325956</v>
      </c>
      <c r="AA20" s="43">
        <v>0.69689431650767164</v>
      </c>
      <c r="AB20" s="44"/>
      <c r="AC20" s="44"/>
      <c r="AD20" s="45"/>
    </row>
    <row r="21" spans="2:30" ht="15" customHeight="1" x14ac:dyDescent="0.3">
      <c r="B21" s="46">
        <v>1</v>
      </c>
      <c r="C21" s="47">
        <v>2024</v>
      </c>
      <c r="D21" s="61">
        <v>18261.825003354239</v>
      </c>
      <c r="E21" s="61">
        <v>603.69669432576006</v>
      </c>
      <c r="F21" s="61">
        <v>18865.52169768</v>
      </c>
      <c r="G21" s="71">
        <v>0.96799999999999997</v>
      </c>
      <c r="H21" s="48">
        <v>1.0067999999999999</v>
      </c>
      <c r="I21" s="48">
        <v>1.0067999999999999</v>
      </c>
      <c r="J21" s="49">
        <v>1.0067999999999999</v>
      </c>
      <c r="L21" s="46">
        <v>1</v>
      </c>
      <c r="M21" s="47">
        <v>2024</v>
      </c>
      <c r="N21" s="61">
        <v>17767.82567953672</v>
      </c>
      <c r="O21" s="61">
        <v>388.83771335312736</v>
      </c>
      <c r="P21" s="61">
        <v>18156.663392889848</v>
      </c>
      <c r="Q21" s="71">
        <v>0.97858429685349579</v>
      </c>
      <c r="R21" s="48">
        <v>1.0067999999999999</v>
      </c>
      <c r="S21" s="48">
        <v>1.0067999999999999</v>
      </c>
      <c r="T21" s="49">
        <v>1.0067999999999999</v>
      </c>
      <c r="V21" s="46">
        <v>1</v>
      </c>
      <c r="W21" s="47">
        <v>2024</v>
      </c>
      <c r="X21" s="61">
        <v>493.99932381752086</v>
      </c>
      <c r="Y21" s="61">
        <v>214.85898097263274</v>
      </c>
      <c r="Z21" s="61">
        <v>708.85830479015362</v>
      </c>
      <c r="AA21" s="71">
        <v>0.69689431650767164</v>
      </c>
      <c r="AB21" s="48">
        <v>1.0067999999999999</v>
      </c>
      <c r="AC21" s="48">
        <v>1.0067999999999999</v>
      </c>
      <c r="AD21" s="49">
        <v>1.0067999999999999</v>
      </c>
    </row>
    <row r="22" spans="2:30" ht="15" customHeight="1" x14ac:dyDescent="0.3">
      <c r="B22" s="46">
        <v>2</v>
      </c>
      <c r="C22" s="47">
        <v>2025</v>
      </c>
      <c r="D22" s="61">
        <v>18380.52686587604</v>
      </c>
      <c r="E22" s="61">
        <v>607.62072283887744</v>
      </c>
      <c r="F22" s="61">
        <v>18988.147588714917</v>
      </c>
      <c r="G22" s="71">
        <v>0.96799999999999997</v>
      </c>
      <c r="H22" s="48">
        <v>1.0065</v>
      </c>
      <c r="I22" s="48">
        <v>1.0065</v>
      </c>
      <c r="J22" s="49">
        <v>1.0065</v>
      </c>
      <c r="L22" s="46">
        <v>2</v>
      </c>
      <c r="M22" s="47">
        <v>2025</v>
      </c>
      <c r="N22" s="61">
        <v>17883.316546453705</v>
      </c>
      <c r="O22" s="61">
        <v>391.36515848992263</v>
      </c>
      <c r="P22" s="61">
        <v>18274.681704943629</v>
      </c>
      <c r="Q22" s="71">
        <v>0.97858429685349579</v>
      </c>
      <c r="R22" s="48">
        <v>1.0064999999999997</v>
      </c>
      <c r="S22" s="48">
        <v>1.0065</v>
      </c>
      <c r="T22" s="49">
        <v>1.0064999999999997</v>
      </c>
      <c r="V22" s="46">
        <v>2</v>
      </c>
      <c r="W22" s="47">
        <v>2025</v>
      </c>
      <c r="X22" s="61">
        <v>497.21031942233475</v>
      </c>
      <c r="Y22" s="61">
        <v>216.25556434895481</v>
      </c>
      <c r="Z22" s="61">
        <v>713.46588377128955</v>
      </c>
      <c r="AA22" s="71">
        <v>0.69689431650767164</v>
      </c>
      <c r="AB22" s="48">
        <v>1.0065</v>
      </c>
      <c r="AC22" s="48">
        <v>1.0064999999999997</v>
      </c>
      <c r="AD22" s="49">
        <v>1.0065</v>
      </c>
    </row>
    <row r="23" spans="2:30" ht="15" customHeight="1" x14ac:dyDescent="0.3">
      <c r="B23" s="46">
        <v>3</v>
      </c>
      <c r="C23" s="47">
        <v>2026</v>
      </c>
      <c r="D23" s="61">
        <v>18494.486132444472</v>
      </c>
      <c r="E23" s="61">
        <v>611.38797132047853</v>
      </c>
      <c r="F23" s="61">
        <v>19105.874103764949</v>
      </c>
      <c r="G23" s="71">
        <v>0.96800000000000008</v>
      </c>
      <c r="H23" s="48">
        <v>1.0062</v>
      </c>
      <c r="I23" s="48">
        <v>1.0062</v>
      </c>
      <c r="J23" s="49">
        <v>1.0062</v>
      </c>
      <c r="L23" s="46">
        <v>3</v>
      </c>
      <c r="M23" s="47">
        <v>2026</v>
      </c>
      <c r="N23" s="61">
        <v>17994.19310904172</v>
      </c>
      <c r="O23" s="61">
        <v>393.79162247256022</v>
      </c>
      <c r="P23" s="61">
        <v>18387.98473151428</v>
      </c>
      <c r="Q23" s="71">
        <v>0.97858429685349591</v>
      </c>
      <c r="R23" s="48">
        <v>1.0062000000000002</v>
      </c>
      <c r="S23" s="48">
        <v>1.0062000000000002</v>
      </c>
      <c r="T23" s="49">
        <v>1.0062</v>
      </c>
      <c r="V23" s="46">
        <v>3</v>
      </c>
      <c r="W23" s="47">
        <v>2026</v>
      </c>
      <c r="X23" s="61">
        <v>500.29302340275319</v>
      </c>
      <c r="Y23" s="61">
        <v>217.59634884791836</v>
      </c>
      <c r="Z23" s="61">
        <v>717.88937225067161</v>
      </c>
      <c r="AA23" s="71">
        <v>0.69689431650767153</v>
      </c>
      <c r="AB23" s="48">
        <v>1.0062</v>
      </c>
      <c r="AC23" s="48">
        <v>1.0062000000000002</v>
      </c>
      <c r="AD23" s="49">
        <v>1.0062</v>
      </c>
    </row>
    <row r="24" spans="2:30" ht="15" customHeight="1" x14ac:dyDescent="0.3">
      <c r="B24" s="46">
        <v>4</v>
      </c>
      <c r="C24" s="47">
        <v>2027</v>
      </c>
      <c r="D24" s="61">
        <v>18603.603600625895</v>
      </c>
      <c r="E24" s="61">
        <v>614.99516035126931</v>
      </c>
      <c r="F24" s="61">
        <v>19218.598760977166</v>
      </c>
      <c r="G24" s="71">
        <v>0.96799999999999997</v>
      </c>
      <c r="H24" s="48">
        <v>1.0059</v>
      </c>
      <c r="I24" s="48">
        <v>1.0059</v>
      </c>
      <c r="J24" s="49">
        <v>1.0059000000000002</v>
      </c>
      <c r="L24" s="46">
        <v>4</v>
      </c>
      <c r="M24" s="47">
        <v>2027</v>
      </c>
      <c r="N24" s="61">
        <v>18100.358848385065</v>
      </c>
      <c r="O24" s="61">
        <v>396.11499304514825</v>
      </c>
      <c r="P24" s="61">
        <v>18496.473841430212</v>
      </c>
      <c r="Q24" s="71">
        <v>0.97858429685349602</v>
      </c>
      <c r="R24" s="48">
        <v>1.0059</v>
      </c>
      <c r="S24" s="48">
        <v>1.0058999999999998</v>
      </c>
      <c r="T24" s="49">
        <v>1.0058999999999998</v>
      </c>
      <c r="V24" s="46">
        <v>4</v>
      </c>
      <c r="W24" s="47">
        <v>2027</v>
      </c>
      <c r="X24" s="61">
        <v>503.24475224082948</v>
      </c>
      <c r="Y24" s="61">
        <v>218.88016730612105</v>
      </c>
      <c r="Z24" s="61">
        <v>722.12491954695054</v>
      </c>
      <c r="AA24" s="71">
        <v>0.69689431650767164</v>
      </c>
      <c r="AB24" s="48">
        <v>1.0059</v>
      </c>
      <c r="AC24" s="48">
        <v>1.0058999999999998</v>
      </c>
      <c r="AD24" s="49">
        <v>1.0059</v>
      </c>
    </row>
    <row r="25" spans="2:30" ht="15" customHeight="1" x14ac:dyDescent="0.3">
      <c r="B25" s="46">
        <v>5</v>
      </c>
      <c r="C25" s="47">
        <v>2028</v>
      </c>
      <c r="D25" s="61">
        <v>18707.783780789399</v>
      </c>
      <c r="E25" s="61">
        <v>618.43913324923642</v>
      </c>
      <c r="F25" s="61">
        <v>19326.222914038637</v>
      </c>
      <c r="G25" s="71">
        <v>0.96799999999999997</v>
      </c>
      <c r="H25" s="48">
        <v>1.0056</v>
      </c>
      <c r="I25" s="48">
        <v>1.0056</v>
      </c>
      <c r="J25" s="49">
        <v>1.0056</v>
      </c>
      <c r="L25" s="46">
        <v>5</v>
      </c>
      <c r="M25" s="47">
        <v>2028</v>
      </c>
      <c r="N25" s="61">
        <v>18201.720857936023</v>
      </c>
      <c r="O25" s="61">
        <v>398.3332370062011</v>
      </c>
      <c r="P25" s="61">
        <v>18600.054094942225</v>
      </c>
      <c r="Q25" s="71">
        <v>0.97858429685349579</v>
      </c>
      <c r="R25" s="48">
        <v>1.0056</v>
      </c>
      <c r="S25" s="48">
        <v>1.0056</v>
      </c>
      <c r="T25" s="49">
        <v>1.0056000000000003</v>
      </c>
      <c r="V25" s="46">
        <v>5</v>
      </c>
      <c r="W25" s="47">
        <v>2028</v>
      </c>
      <c r="X25" s="61">
        <v>506.0629228533781</v>
      </c>
      <c r="Y25" s="61">
        <v>220.10589624303535</v>
      </c>
      <c r="Z25" s="61">
        <v>726.16881909641347</v>
      </c>
      <c r="AA25" s="71">
        <v>0.69689431650767164</v>
      </c>
      <c r="AB25" s="48">
        <v>1.0055999999999998</v>
      </c>
      <c r="AC25" s="48">
        <v>1.0056</v>
      </c>
      <c r="AD25" s="49">
        <v>1.0056</v>
      </c>
    </row>
    <row r="26" spans="2:30" ht="15" customHeight="1" x14ac:dyDescent="0.3">
      <c r="B26" s="46">
        <v>6</v>
      </c>
      <c r="C26" s="47">
        <v>2029</v>
      </c>
      <c r="D26" s="61">
        <v>18805.064256449507</v>
      </c>
      <c r="E26" s="61">
        <v>621.65501674213249</v>
      </c>
      <c r="F26" s="61">
        <v>19426.71927319164</v>
      </c>
      <c r="G26" s="71">
        <v>0.96799999999999997</v>
      </c>
      <c r="H26" s="48">
        <v>1.0052000000000001</v>
      </c>
      <c r="I26" s="48">
        <v>1.0052000000000001</v>
      </c>
      <c r="J26" s="49">
        <v>1.0052000000000001</v>
      </c>
      <c r="L26" s="46">
        <v>6</v>
      </c>
      <c r="M26" s="47">
        <v>2029</v>
      </c>
      <c r="N26" s="61">
        <v>18296.369806397292</v>
      </c>
      <c r="O26" s="61">
        <v>400.40456983863339</v>
      </c>
      <c r="P26" s="61">
        <v>18696.774376235924</v>
      </c>
      <c r="Q26" s="71">
        <v>0.97858429685349591</v>
      </c>
      <c r="R26" s="48">
        <v>1.0052000000000001</v>
      </c>
      <c r="S26" s="48">
        <v>1.0052000000000001</v>
      </c>
      <c r="T26" s="49">
        <v>1.0052000000000001</v>
      </c>
      <c r="V26" s="46">
        <v>6</v>
      </c>
      <c r="W26" s="47">
        <v>2029</v>
      </c>
      <c r="X26" s="61">
        <v>508.69445005221576</v>
      </c>
      <c r="Y26" s="61">
        <v>221.25044690349912</v>
      </c>
      <c r="Z26" s="61">
        <v>729.94489695571485</v>
      </c>
      <c r="AA26" s="71">
        <v>0.69689431650767175</v>
      </c>
      <c r="AB26" s="48">
        <v>1.0052000000000001</v>
      </c>
      <c r="AC26" s="48">
        <v>1.0051999999999999</v>
      </c>
      <c r="AD26" s="49">
        <v>1.0052000000000001</v>
      </c>
    </row>
    <row r="27" spans="2:30" ht="15" customHeight="1" x14ac:dyDescent="0.3">
      <c r="B27" s="46">
        <v>7</v>
      </c>
      <c r="C27" s="47">
        <v>2030</v>
      </c>
      <c r="D27" s="61">
        <v>18899.089577731753</v>
      </c>
      <c r="E27" s="61">
        <v>624.76329182584311</v>
      </c>
      <c r="F27" s="61">
        <v>19523.852869557595</v>
      </c>
      <c r="G27" s="71">
        <v>0.96800000000000008</v>
      </c>
      <c r="H27" s="48">
        <v>1.0049999999999999</v>
      </c>
      <c r="I27" s="48">
        <v>1.0049999999999999</v>
      </c>
      <c r="J27" s="49">
        <v>1.0049999999999999</v>
      </c>
      <c r="L27" s="46">
        <v>7</v>
      </c>
      <c r="M27" s="47">
        <v>2030</v>
      </c>
      <c r="N27" s="61">
        <v>18387.851655429276</v>
      </c>
      <c r="O27" s="61">
        <v>402.4065926878265</v>
      </c>
      <c r="P27" s="61">
        <v>18790.258248117101</v>
      </c>
      <c r="Q27" s="71">
        <v>0.97858429685349602</v>
      </c>
      <c r="R27" s="48">
        <v>1.0049999999999999</v>
      </c>
      <c r="S27" s="48">
        <v>1.0049999999999999</v>
      </c>
      <c r="T27" s="49">
        <v>1.0049999999999999</v>
      </c>
      <c r="V27" s="46">
        <v>7</v>
      </c>
      <c r="W27" s="47">
        <v>2030</v>
      </c>
      <c r="X27" s="61">
        <v>511.23792230247676</v>
      </c>
      <c r="Y27" s="61">
        <v>222.35669913801661</v>
      </c>
      <c r="Z27" s="61">
        <v>733.59462144049337</v>
      </c>
      <c r="AA27" s="71">
        <v>0.69689431650767164</v>
      </c>
      <c r="AB27" s="48">
        <v>1.0049999999999999</v>
      </c>
      <c r="AC27" s="48">
        <v>1.0049999999999999</v>
      </c>
      <c r="AD27" s="49">
        <v>1.0049999999999999</v>
      </c>
    </row>
    <row r="28" spans="2:30" ht="15" customHeight="1" x14ac:dyDescent="0.3">
      <c r="B28" s="46">
        <v>8</v>
      </c>
      <c r="C28" s="47">
        <v>2031</v>
      </c>
      <c r="D28" s="61">
        <v>18986.025389789316</v>
      </c>
      <c r="E28" s="61">
        <v>627.63720296824192</v>
      </c>
      <c r="F28" s="61">
        <v>19613.662592757559</v>
      </c>
      <c r="G28" s="71">
        <v>0.96799999999999997</v>
      </c>
      <c r="H28" s="48">
        <v>1.0045999999999999</v>
      </c>
      <c r="I28" s="48">
        <v>1.0045999999999999</v>
      </c>
      <c r="J28" s="49">
        <v>1.0045999999999999</v>
      </c>
      <c r="L28" s="46">
        <v>8</v>
      </c>
      <c r="M28" s="47">
        <v>2031</v>
      </c>
      <c r="N28" s="61">
        <v>18472.43577304425</v>
      </c>
      <c r="O28" s="61">
        <v>404.25766301419048</v>
      </c>
      <c r="P28" s="61">
        <v>18876.693436058442</v>
      </c>
      <c r="Q28" s="71">
        <v>0.97858429685349579</v>
      </c>
      <c r="R28" s="48">
        <v>1.0045999999999999</v>
      </c>
      <c r="S28" s="48">
        <v>1.0045999999999999</v>
      </c>
      <c r="T28" s="49">
        <v>1.0046000000000002</v>
      </c>
      <c r="V28" s="46">
        <v>8</v>
      </c>
      <c r="W28" s="47">
        <v>2031</v>
      </c>
      <c r="X28" s="61">
        <v>513.58961674506816</v>
      </c>
      <c r="Y28" s="61">
        <v>223.37953995405147</v>
      </c>
      <c r="Z28" s="61">
        <v>736.96915669911959</v>
      </c>
      <c r="AA28" s="71">
        <v>0.69689431650767175</v>
      </c>
      <c r="AB28" s="48">
        <v>1.0045999999999999</v>
      </c>
      <c r="AC28" s="48">
        <v>1.0045999999999999</v>
      </c>
      <c r="AD28" s="49">
        <v>1.0045999999999999</v>
      </c>
    </row>
    <row r="29" spans="2:30" ht="15" customHeight="1" x14ac:dyDescent="0.3">
      <c r="B29" s="46">
        <v>9</v>
      </c>
      <c r="C29" s="47">
        <v>2032</v>
      </c>
      <c r="D29" s="61">
        <v>19069.563901504389</v>
      </c>
      <c r="E29" s="61">
        <v>630.39880666130216</v>
      </c>
      <c r="F29" s="61">
        <v>19699.962708165691</v>
      </c>
      <c r="G29" s="71">
        <v>0.96799999999999997</v>
      </c>
      <c r="H29" s="48">
        <v>1.0044</v>
      </c>
      <c r="I29" s="48">
        <v>1.0044</v>
      </c>
      <c r="J29" s="49">
        <v>1.0044</v>
      </c>
      <c r="L29" s="46">
        <v>9</v>
      </c>
      <c r="M29" s="47">
        <v>2032</v>
      </c>
      <c r="N29" s="61">
        <v>18553.714490445644</v>
      </c>
      <c r="O29" s="61">
        <v>406.0363967314529</v>
      </c>
      <c r="P29" s="61">
        <v>18959.750887177095</v>
      </c>
      <c r="Q29" s="71">
        <v>0.97858429685349591</v>
      </c>
      <c r="R29" s="48">
        <v>1.0044</v>
      </c>
      <c r="S29" s="48">
        <v>1.0044</v>
      </c>
      <c r="T29" s="49">
        <v>1.0043999999999997</v>
      </c>
      <c r="V29" s="46">
        <v>9</v>
      </c>
      <c r="W29" s="47">
        <v>2032</v>
      </c>
      <c r="X29" s="61">
        <v>515.84941105874634</v>
      </c>
      <c r="Y29" s="61">
        <v>224.36240992984929</v>
      </c>
      <c r="Z29" s="61">
        <v>740.2118209885956</v>
      </c>
      <c r="AA29" s="71">
        <v>0.69689431650767164</v>
      </c>
      <c r="AB29" s="48">
        <v>1.0043999999999997</v>
      </c>
      <c r="AC29" s="48">
        <v>1.0044</v>
      </c>
      <c r="AD29" s="49">
        <v>1.0043999999999997</v>
      </c>
    </row>
    <row r="30" spans="2:30" ht="15" customHeight="1" x14ac:dyDescent="0.3">
      <c r="B30" s="46">
        <v>10</v>
      </c>
      <c r="C30" s="47">
        <v>2033</v>
      </c>
      <c r="D30" s="61">
        <v>19147.749113500558</v>
      </c>
      <c r="E30" s="61">
        <v>632.98344176861349</v>
      </c>
      <c r="F30" s="61">
        <v>19780.732555269173</v>
      </c>
      <c r="G30" s="71">
        <v>0.96799999999999997</v>
      </c>
      <c r="H30" s="48">
        <v>1.0041</v>
      </c>
      <c r="I30" s="48">
        <v>1.0041</v>
      </c>
      <c r="J30" s="49">
        <v>1.0041000000000002</v>
      </c>
      <c r="L30" s="46">
        <v>10</v>
      </c>
      <c r="M30" s="47">
        <v>2033</v>
      </c>
      <c r="N30" s="61">
        <v>18629.78471985647</v>
      </c>
      <c r="O30" s="61">
        <v>407.70114595805188</v>
      </c>
      <c r="P30" s="61">
        <v>19037.485865814524</v>
      </c>
      <c r="Q30" s="71">
        <v>0.97858429685349579</v>
      </c>
      <c r="R30" s="48">
        <v>1.0041</v>
      </c>
      <c r="S30" s="48">
        <v>1.0041</v>
      </c>
      <c r="T30" s="49">
        <v>1.0041000000000002</v>
      </c>
      <c r="V30" s="46">
        <v>10</v>
      </c>
      <c r="W30" s="47">
        <v>2033</v>
      </c>
      <c r="X30" s="61">
        <v>517.96439364408729</v>
      </c>
      <c r="Y30" s="61">
        <v>225.28229581056166</v>
      </c>
      <c r="Z30" s="61">
        <v>743.24668945464896</v>
      </c>
      <c r="AA30" s="71">
        <v>0.69689431650767164</v>
      </c>
      <c r="AB30" s="48">
        <v>1.0041000000000002</v>
      </c>
      <c r="AC30" s="48">
        <v>1.0041</v>
      </c>
      <c r="AD30" s="49">
        <v>1.0041000000000002</v>
      </c>
    </row>
    <row r="31" spans="2:30" ht="15" customHeight="1" x14ac:dyDescent="0.3">
      <c r="B31" s="46">
        <v>11</v>
      </c>
      <c r="C31" s="47">
        <v>2034</v>
      </c>
      <c r="D31" s="61">
        <v>19220.510560131861</v>
      </c>
      <c r="E31" s="61">
        <v>635.38877884733427</v>
      </c>
      <c r="F31" s="61">
        <v>19855.899338979194</v>
      </c>
      <c r="G31" s="71">
        <v>0.96800000000000008</v>
      </c>
      <c r="H31" s="48">
        <v>1.0038</v>
      </c>
      <c r="I31" s="48">
        <v>1.0038</v>
      </c>
      <c r="J31" s="49">
        <v>1.0038</v>
      </c>
      <c r="L31" s="46">
        <v>11</v>
      </c>
      <c r="M31" s="47">
        <v>2034</v>
      </c>
      <c r="N31" s="61">
        <v>18700.577901791927</v>
      </c>
      <c r="O31" s="61">
        <v>409.25041031269251</v>
      </c>
      <c r="P31" s="61">
        <v>19109.828312104619</v>
      </c>
      <c r="Q31" s="71">
        <v>0.97858429685349591</v>
      </c>
      <c r="R31" s="48">
        <v>1.0038</v>
      </c>
      <c r="S31" s="48">
        <v>1.0038</v>
      </c>
      <c r="T31" s="49">
        <v>1.0038</v>
      </c>
      <c r="V31" s="46">
        <v>11</v>
      </c>
      <c r="W31" s="47">
        <v>2034</v>
      </c>
      <c r="X31" s="61">
        <v>519.93265833993485</v>
      </c>
      <c r="Y31" s="61">
        <v>226.13836853464181</v>
      </c>
      <c r="Z31" s="61">
        <v>746.07102687457666</v>
      </c>
      <c r="AA31" s="71">
        <v>0.69689431650767164</v>
      </c>
      <c r="AB31" s="48">
        <v>1.0038</v>
      </c>
      <c r="AC31" s="48">
        <v>1.0038</v>
      </c>
      <c r="AD31" s="49">
        <v>1.0038</v>
      </c>
    </row>
    <row r="32" spans="2:30" ht="15" customHeight="1" x14ac:dyDescent="0.3">
      <c r="B32" s="46">
        <v>12</v>
      </c>
      <c r="C32" s="47">
        <v>2035</v>
      </c>
      <c r="D32" s="61">
        <v>19287.782347092325</v>
      </c>
      <c r="E32" s="61">
        <v>637.61263957329993</v>
      </c>
      <c r="F32" s="61">
        <v>19925.394986665626</v>
      </c>
      <c r="G32" s="71">
        <v>0.96799999999999997</v>
      </c>
      <c r="H32" s="48">
        <v>1.0035000000000001</v>
      </c>
      <c r="I32" s="48">
        <v>1.0035000000000001</v>
      </c>
      <c r="J32" s="49">
        <v>1.0035000000000003</v>
      </c>
      <c r="L32" s="46">
        <v>12</v>
      </c>
      <c r="M32" s="47">
        <v>2035</v>
      </c>
      <c r="N32" s="61">
        <v>18766.029924448201</v>
      </c>
      <c r="O32" s="61">
        <v>410.6827867487869</v>
      </c>
      <c r="P32" s="61">
        <v>19176.712711196989</v>
      </c>
      <c r="Q32" s="71">
        <v>0.97858429685349579</v>
      </c>
      <c r="R32" s="48">
        <v>1.0035000000000001</v>
      </c>
      <c r="S32" s="48">
        <v>1.0034999999999998</v>
      </c>
      <c r="T32" s="49">
        <v>1.0035000000000003</v>
      </c>
      <c r="V32" s="46">
        <v>12</v>
      </c>
      <c r="W32" s="47">
        <v>2035</v>
      </c>
      <c r="X32" s="61">
        <v>521.75242264412464</v>
      </c>
      <c r="Y32" s="61">
        <v>226.92985282451306</v>
      </c>
      <c r="Z32" s="61">
        <v>748.68227546863773</v>
      </c>
      <c r="AA32" s="71">
        <v>0.69689431650767164</v>
      </c>
      <c r="AB32" s="48">
        <v>1.0035000000000001</v>
      </c>
      <c r="AC32" s="48">
        <v>1.0035000000000001</v>
      </c>
      <c r="AD32" s="49">
        <v>1.0035000000000001</v>
      </c>
    </row>
    <row r="33" spans="2:30" ht="15" customHeight="1" x14ac:dyDescent="0.3">
      <c r="B33" s="46">
        <v>13</v>
      </c>
      <c r="C33" s="47">
        <v>2036</v>
      </c>
      <c r="D33" s="61">
        <v>19349.503250603022</v>
      </c>
      <c r="E33" s="61">
        <v>639.65300001993455</v>
      </c>
      <c r="F33" s="61">
        <v>19989.156250622957</v>
      </c>
      <c r="G33" s="71">
        <v>0.96799999999999997</v>
      </c>
      <c r="H33" s="48">
        <v>1.0032000000000001</v>
      </c>
      <c r="I33" s="48">
        <v>1.0032000000000001</v>
      </c>
      <c r="J33" s="49">
        <v>1.0032000000000001</v>
      </c>
      <c r="L33" s="46">
        <v>13</v>
      </c>
      <c r="M33" s="47">
        <v>2036</v>
      </c>
      <c r="N33" s="61">
        <v>18826.081220206437</v>
      </c>
      <c r="O33" s="61">
        <v>411.99697166638305</v>
      </c>
      <c r="P33" s="61">
        <v>19238.078191872821</v>
      </c>
      <c r="Q33" s="71">
        <v>0.97858429685349591</v>
      </c>
      <c r="R33" s="48">
        <v>1.0032000000000001</v>
      </c>
      <c r="S33" s="48">
        <v>1.0032000000000001</v>
      </c>
      <c r="T33" s="49">
        <v>1.0032000000000001</v>
      </c>
      <c r="V33" s="46">
        <v>13</v>
      </c>
      <c r="W33" s="47">
        <v>2036</v>
      </c>
      <c r="X33" s="61">
        <v>523.42203039658591</v>
      </c>
      <c r="Y33" s="61">
        <v>227.65602835355153</v>
      </c>
      <c r="Z33" s="61">
        <v>751.07805875013742</v>
      </c>
      <c r="AA33" s="71">
        <v>0.69689431650767175</v>
      </c>
      <c r="AB33" s="48">
        <v>1.0032000000000001</v>
      </c>
      <c r="AC33" s="48">
        <v>1.0032000000000001</v>
      </c>
      <c r="AD33" s="49">
        <v>1.0032000000000001</v>
      </c>
    </row>
    <row r="34" spans="2:30" ht="15" customHeight="1" x14ac:dyDescent="0.3">
      <c r="B34" s="46">
        <v>14</v>
      </c>
      <c r="C34" s="47">
        <v>2037</v>
      </c>
      <c r="D34" s="61">
        <v>19407.551760354829</v>
      </c>
      <c r="E34" s="61">
        <v>641.57195901999432</v>
      </c>
      <c r="F34" s="61">
        <v>20049.123719374824</v>
      </c>
      <c r="G34" s="71">
        <v>0.96799999999999997</v>
      </c>
      <c r="H34" s="48">
        <v>1.0029999999999999</v>
      </c>
      <c r="I34" s="48">
        <v>1.0029999999999999</v>
      </c>
      <c r="J34" s="49">
        <v>1.0029999999999999</v>
      </c>
      <c r="L34" s="46">
        <v>14</v>
      </c>
      <c r="M34" s="47">
        <v>2037</v>
      </c>
      <c r="N34" s="61">
        <v>18882.559463867052</v>
      </c>
      <c r="O34" s="61">
        <v>413.2329625813822</v>
      </c>
      <c r="P34" s="61">
        <v>19295.792426448435</v>
      </c>
      <c r="Q34" s="71">
        <v>0.97858429685349579</v>
      </c>
      <c r="R34" s="48">
        <v>1.0029999999999997</v>
      </c>
      <c r="S34" s="48">
        <v>1.0029999999999999</v>
      </c>
      <c r="T34" s="49">
        <v>1.0029999999999999</v>
      </c>
      <c r="V34" s="46">
        <v>14</v>
      </c>
      <c r="W34" s="47">
        <v>2037</v>
      </c>
      <c r="X34" s="61">
        <v>524.99229648777566</v>
      </c>
      <c r="Y34" s="61">
        <v>228.33899643861216</v>
      </c>
      <c r="Z34" s="61">
        <v>753.33129292638785</v>
      </c>
      <c r="AA34" s="71">
        <v>0.69689431650767164</v>
      </c>
      <c r="AB34" s="48">
        <v>1.0029999999999999</v>
      </c>
      <c r="AC34" s="48">
        <v>1.0029999999999999</v>
      </c>
      <c r="AD34" s="49">
        <v>1.0030000000000001</v>
      </c>
    </row>
    <row r="35" spans="2:30" ht="15" customHeight="1" x14ac:dyDescent="0.3">
      <c r="B35" s="46">
        <v>15</v>
      </c>
      <c r="C35" s="47">
        <v>2038</v>
      </c>
      <c r="D35" s="61">
        <v>19459.952150107787</v>
      </c>
      <c r="E35" s="61">
        <v>643.30420330934828</v>
      </c>
      <c r="F35" s="61">
        <v>20103.256353417135</v>
      </c>
      <c r="G35" s="71">
        <v>0.96799999999999997</v>
      </c>
      <c r="H35" s="48">
        <v>1.0026999999999999</v>
      </c>
      <c r="I35" s="48">
        <v>1.0026999999999999</v>
      </c>
      <c r="J35" s="49">
        <v>1.0026999999999999</v>
      </c>
      <c r="L35" s="46">
        <v>15</v>
      </c>
      <c r="M35" s="47">
        <v>2038</v>
      </c>
      <c r="N35" s="61">
        <v>18933.542374419496</v>
      </c>
      <c r="O35" s="61">
        <v>414.3486915803519</v>
      </c>
      <c r="P35" s="61">
        <v>19347.891065999847</v>
      </c>
      <c r="Q35" s="71">
        <v>0.97858429685349591</v>
      </c>
      <c r="R35" s="48">
        <v>1.0027000000000001</v>
      </c>
      <c r="S35" s="48">
        <v>1.0026999999999999</v>
      </c>
      <c r="T35" s="49">
        <v>1.0027000000000001</v>
      </c>
      <c r="V35" s="46">
        <v>15</v>
      </c>
      <c r="W35" s="47">
        <v>2038</v>
      </c>
      <c r="X35" s="61">
        <v>526.4097756882926</v>
      </c>
      <c r="Y35" s="61">
        <v>228.95551172899641</v>
      </c>
      <c r="Z35" s="61">
        <v>755.36528741728898</v>
      </c>
      <c r="AA35" s="71">
        <v>0.69689431650767175</v>
      </c>
      <c r="AB35" s="48">
        <v>1.0026999999999999</v>
      </c>
      <c r="AC35" s="48">
        <v>1.0026999999999999</v>
      </c>
      <c r="AD35" s="49">
        <v>1.0026999999999999</v>
      </c>
    </row>
    <row r="36" spans="2:30" ht="15" customHeight="1" x14ac:dyDescent="0.3">
      <c r="B36" s="46">
        <v>16</v>
      </c>
      <c r="C36" s="47">
        <v>2039</v>
      </c>
      <c r="D36" s="61">
        <v>19506.656035268046</v>
      </c>
      <c r="E36" s="61">
        <v>644.84813339729067</v>
      </c>
      <c r="F36" s="61">
        <v>20151.504168665339</v>
      </c>
      <c r="G36" s="71">
        <v>0.96799999999999997</v>
      </c>
      <c r="H36" s="48">
        <v>1.0024</v>
      </c>
      <c r="I36" s="48">
        <v>1.0024</v>
      </c>
      <c r="J36" s="49">
        <v>1.0024000000000002</v>
      </c>
      <c r="L36" s="46">
        <v>16</v>
      </c>
      <c r="M36" s="47">
        <v>2039</v>
      </c>
      <c r="N36" s="61">
        <v>18978.982876118102</v>
      </c>
      <c r="O36" s="61">
        <v>415.34312844014471</v>
      </c>
      <c r="P36" s="61">
        <v>19394.326004558246</v>
      </c>
      <c r="Q36" s="71">
        <v>0.97858429685349591</v>
      </c>
      <c r="R36" s="48">
        <v>1.0024</v>
      </c>
      <c r="S36" s="48">
        <v>1.0024</v>
      </c>
      <c r="T36" s="49">
        <v>1.0024</v>
      </c>
      <c r="V36" s="46">
        <v>16</v>
      </c>
      <c r="W36" s="47">
        <v>2039</v>
      </c>
      <c r="X36" s="61">
        <v>527.67315914994458</v>
      </c>
      <c r="Y36" s="61">
        <v>229.50500495714599</v>
      </c>
      <c r="Z36" s="61">
        <v>757.17816410709054</v>
      </c>
      <c r="AA36" s="71">
        <v>0.69689431650767175</v>
      </c>
      <c r="AB36" s="48">
        <v>1.0024000000000002</v>
      </c>
      <c r="AC36" s="48">
        <v>1.0024</v>
      </c>
      <c r="AD36" s="49">
        <v>1.0024000000000002</v>
      </c>
    </row>
    <row r="37" spans="2:30" ht="15" customHeight="1" x14ac:dyDescent="0.3">
      <c r="B37" s="46">
        <v>17</v>
      </c>
      <c r="C37" s="47">
        <v>2040</v>
      </c>
      <c r="D37" s="61">
        <v>19549.570678545635</v>
      </c>
      <c r="E37" s="61">
        <v>646.26679929076465</v>
      </c>
      <c r="F37" s="61">
        <v>20195.837477836401</v>
      </c>
      <c r="G37" s="71">
        <v>0.96799999999999997</v>
      </c>
      <c r="H37" s="48">
        <v>1.0022</v>
      </c>
      <c r="I37" s="48">
        <v>1.0022</v>
      </c>
      <c r="J37" s="49">
        <v>1.0022</v>
      </c>
      <c r="L37" s="46">
        <v>17</v>
      </c>
      <c r="M37" s="47">
        <v>2040</v>
      </c>
      <c r="N37" s="61">
        <v>19020.73663844556</v>
      </c>
      <c r="O37" s="61">
        <v>416.25688332271301</v>
      </c>
      <c r="P37" s="61">
        <v>19436.993521768272</v>
      </c>
      <c r="Q37" s="71">
        <v>0.97858429685349591</v>
      </c>
      <c r="R37" s="48">
        <v>1.0022</v>
      </c>
      <c r="S37" s="48">
        <v>1.0022</v>
      </c>
      <c r="T37" s="49">
        <v>1.0022</v>
      </c>
      <c r="V37" s="46">
        <v>17</v>
      </c>
      <c r="W37" s="47">
        <v>2040</v>
      </c>
      <c r="X37" s="61">
        <v>528.83404010007439</v>
      </c>
      <c r="Y37" s="61">
        <v>230.00991596805167</v>
      </c>
      <c r="Z37" s="61">
        <v>758.84395606812609</v>
      </c>
      <c r="AA37" s="71">
        <v>0.69689431650767175</v>
      </c>
      <c r="AB37" s="48">
        <v>1.0021999999999998</v>
      </c>
      <c r="AC37" s="48">
        <v>1.0021999999999998</v>
      </c>
      <c r="AD37" s="49">
        <v>1.0022</v>
      </c>
    </row>
    <row r="38" spans="2:30" ht="15" customHeight="1" x14ac:dyDescent="0.3">
      <c r="B38" s="46">
        <v>18</v>
      </c>
      <c r="C38" s="47">
        <v>2041</v>
      </c>
      <c r="D38" s="61">
        <v>19586.714862834873</v>
      </c>
      <c r="E38" s="61">
        <v>647.49470620941713</v>
      </c>
      <c r="F38" s="61">
        <v>20234.209569044291</v>
      </c>
      <c r="G38" s="71">
        <v>0.96799999999999997</v>
      </c>
      <c r="H38" s="48">
        <v>1.0019</v>
      </c>
      <c r="I38" s="48">
        <v>1.0019</v>
      </c>
      <c r="J38" s="49">
        <v>1.0019</v>
      </c>
      <c r="L38" s="46">
        <v>18</v>
      </c>
      <c r="M38" s="47">
        <v>2041</v>
      </c>
      <c r="N38" s="61">
        <v>19056.87603805861</v>
      </c>
      <c r="O38" s="61">
        <v>417.04777140102618</v>
      </c>
      <c r="P38" s="61">
        <v>19473.923809459637</v>
      </c>
      <c r="Q38" s="71">
        <v>0.97858429685349591</v>
      </c>
      <c r="R38" s="48">
        <v>1.0019000000000002</v>
      </c>
      <c r="S38" s="48">
        <v>1.0019</v>
      </c>
      <c r="T38" s="49">
        <v>1.0019000000000002</v>
      </c>
      <c r="V38" s="46">
        <v>18</v>
      </c>
      <c r="W38" s="47">
        <v>2041</v>
      </c>
      <c r="X38" s="61">
        <v>529.83882477626457</v>
      </c>
      <c r="Y38" s="61">
        <v>230.44693480839101</v>
      </c>
      <c r="Z38" s="61">
        <v>760.28575958465558</v>
      </c>
      <c r="AA38" s="71">
        <v>0.69689431650767175</v>
      </c>
      <c r="AB38" s="48">
        <v>1.0019</v>
      </c>
      <c r="AC38" s="48">
        <v>1.0019000000000002</v>
      </c>
      <c r="AD38" s="49">
        <v>1.0019</v>
      </c>
    </row>
    <row r="39" spans="2:30" ht="15" customHeight="1" x14ac:dyDescent="0.3">
      <c r="B39" s="46">
        <v>19</v>
      </c>
      <c r="C39" s="47">
        <v>2042</v>
      </c>
      <c r="D39" s="61">
        <v>19618.053606615409</v>
      </c>
      <c r="E39" s="61">
        <v>648.53069773935226</v>
      </c>
      <c r="F39" s="61">
        <v>20266.584304354761</v>
      </c>
      <c r="G39" s="71">
        <v>0.96799999999999997</v>
      </c>
      <c r="H39" s="48">
        <v>1.0016</v>
      </c>
      <c r="I39" s="48">
        <v>1.0016</v>
      </c>
      <c r="J39" s="49">
        <v>1.0016</v>
      </c>
      <c r="L39" s="46">
        <v>19</v>
      </c>
      <c r="M39" s="47">
        <v>2042</v>
      </c>
      <c r="N39" s="61">
        <v>19087.367039719502</v>
      </c>
      <c r="O39" s="61">
        <v>417.71504783526785</v>
      </c>
      <c r="P39" s="61">
        <v>19505.082087554769</v>
      </c>
      <c r="Q39" s="71">
        <v>0.97858429685349591</v>
      </c>
      <c r="R39" s="48">
        <v>1.0015999999999998</v>
      </c>
      <c r="S39" s="48">
        <v>1.0016</v>
      </c>
      <c r="T39" s="49">
        <v>1.0015999999999998</v>
      </c>
      <c r="V39" s="46">
        <v>19</v>
      </c>
      <c r="W39" s="47">
        <v>2042</v>
      </c>
      <c r="X39" s="61">
        <v>530.68656689590659</v>
      </c>
      <c r="Y39" s="61">
        <v>230.81564990408444</v>
      </c>
      <c r="Z39" s="61">
        <v>761.50221679999106</v>
      </c>
      <c r="AA39" s="71">
        <v>0.69689431650767164</v>
      </c>
      <c r="AB39" s="48">
        <v>1.0016</v>
      </c>
      <c r="AC39" s="48">
        <v>1.0016</v>
      </c>
      <c r="AD39" s="49">
        <v>1.0016</v>
      </c>
    </row>
    <row r="40" spans="2:30" ht="15" customHeight="1" x14ac:dyDescent="0.3">
      <c r="B40" s="46">
        <v>20</v>
      </c>
      <c r="C40" s="47">
        <v>2043</v>
      </c>
      <c r="D40" s="61">
        <v>19645.518881664673</v>
      </c>
      <c r="E40" s="61">
        <v>649.43864071618736</v>
      </c>
      <c r="F40" s="61">
        <v>20294.957522380861</v>
      </c>
      <c r="G40" s="71">
        <v>0.96799999999999997</v>
      </c>
      <c r="H40" s="48">
        <v>1.0014000000000001</v>
      </c>
      <c r="I40" s="48">
        <v>1.0014000000000001</v>
      </c>
      <c r="J40" s="49">
        <v>1.0014000000000001</v>
      </c>
      <c r="L40" s="46">
        <v>20</v>
      </c>
      <c r="M40" s="47">
        <v>2043</v>
      </c>
      <c r="N40" s="61">
        <v>19114.089353575113</v>
      </c>
      <c r="O40" s="61">
        <v>418.29984890223722</v>
      </c>
      <c r="P40" s="61">
        <v>19532.389202477349</v>
      </c>
      <c r="Q40" s="71">
        <v>0.97858429685349591</v>
      </c>
      <c r="R40" s="48">
        <v>1.0014000000000003</v>
      </c>
      <c r="S40" s="48">
        <v>1.0014000000000001</v>
      </c>
      <c r="T40" s="49">
        <v>1.0014000000000001</v>
      </c>
      <c r="V40" s="46">
        <v>20</v>
      </c>
      <c r="W40" s="47">
        <v>2043</v>
      </c>
      <c r="X40" s="61">
        <v>531.4295280895609</v>
      </c>
      <c r="Y40" s="61">
        <v>231.13879181395015</v>
      </c>
      <c r="Z40" s="61">
        <v>762.56831990351111</v>
      </c>
      <c r="AA40" s="71">
        <v>0.69689431650767164</v>
      </c>
      <c r="AB40" s="48">
        <v>1.0014000000000001</v>
      </c>
      <c r="AC40" s="48">
        <v>1.0014000000000001</v>
      </c>
      <c r="AD40" s="49">
        <v>1.0014000000000001</v>
      </c>
    </row>
    <row r="41" spans="2:30" ht="15" customHeight="1" x14ac:dyDescent="0.3">
      <c r="B41" s="46">
        <v>21</v>
      </c>
      <c r="C41" s="47">
        <v>2044</v>
      </c>
      <c r="D41" s="61">
        <v>19667.128952434505</v>
      </c>
      <c r="E41" s="61">
        <v>650.15302322097523</v>
      </c>
      <c r="F41" s="61">
        <v>20317.281975655482</v>
      </c>
      <c r="G41" s="71">
        <v>0.96799999999999997</v>
      </c>
      <c r="H41" s="48">
        <v>1.0011000000000001</v>
      </c>
      <c r="I41" s="48">
        <v>1.0011000000000001</v>
      </c>
      <c r="J41" s="49">
        <v>1.0011000000000001</v>
      </c>
      <c r="L41" s="46">
        <v>21</v>
      </c>
      <c r="M41" s="47">
        <v>2044</v>
      </c>
      <c r="N41" s="61">
        <v>19135.114851864044</v>
      </c>
      <c r="O41" s="61">
        <v>418.75997873602972</v>
      </c>
      <c r="P41" s="61">
        <v>19553.874830600074</v>
      </c>
      <c r="Q41" s="71">
        <v>0.97858429685349579</v>
      </c>
      <c r="R41" s="48">
        <v>1.0010999999999999</v>
      </c>
      <c r="S41" s="48">
        <v>1.0011000000000001</v>
      </c>
      <c r="T41" s="49">
        <v>1.0011000000000001</v>
      </c>
      <c r="V41" s="46">
        <v>21</v>
      </c>
      <c r="W41" s="47">
        <v>2044</v>
      </c>
      <c r="X41" s="61">
        <v>532.0141005704595</v>
      </c>
      <c r="Y41" s="61">
        <v>231.39304448494553</v>
      </c>
      <c r="Z41" s="61">
        <v>763.40714505540507</v>
      </c>
      <c r="AA41" s="71">
        <v>0.69689431650767175</v>
      </c>
      <c r="AB41" s="48">
        <v>1.0011000000000001</v>
      </c>
      <c r="AC41" s="48">
        <v>1.0011000000000001</v>
      </c>
      <c r="AD41" s="49">
        <v>1.0011000000000001</v>
      </c>
    </row>
    <row r="42" spans="2:30" ht="15" customHeight="1" x14ac:dyDescent="0.3">
      <c r="B42" s="46">
        <v>22</v>
      </c>
      <c r="C42" s="47">
        <v>2045</v>
      </c>
      <c r="D42" s="61">
        <v>19684.829368491693</v>
      </c>
      <c r="E42" s="61">
        <v>650.73816094187407</v>
      </c>
      <c r="F42" s="61">
        <v>20335.567529433567</v>
      </c>
      <c r="G42" s="71">
        <v>0.96800000000000008</v>
      </c>
      <c r="H42" s="48">
        <v>1.0008999999999999</v>
      </c>
      <c r="I42" s="48">
        <v>1.0008999999999999</v>
      </c>
      <c r="J42" s="49">
        <v>1.0008999999999997</v>
      </c>
      <c r="L42" s="46">
        <v>22</v>
      </c>
      <c r="M42" s="47">
        <v>2045</v>
      </c>
      <c r="N42" s="61">
        <v>19152.336455230721</v>
      </c>
      <c r="O42" s="61">
        <v>419.13686271689215</v>
      </c>
      <c r="P42" s="61">
        <v>19571.473317947613</v>
      </c>
      <c r="Q42" s="71">
        <v>0.97858429685349591</v>
      </c>
      <c r="R42" s="48">
        <v>1.0008999999999999</v>
      </c>
      <c r="S42" s="48">
        <v>1.0008999999999999</v>
      </c>
      <c r="T42" s="49">
        <v>1.0008999999999999</v>
      </c>
      <c r="V42" s="46">
        <v>22</v>
      </c>
      <c r="W42" s="47">
        <v>2045</v>
      </c>
      <c r="X42" s="61">
        <v>532.49291326097284</v>
      </c>
      <c r="Y42" s="61">
        <v>231.60129822498197</v>
      </c>
      <c r="Z42" s="61">
        <v>764.09421148595482</v>
      </c>
      <c r="AA42" s="71">
        <v>0.69689431650767175</v>
      </c>
      <c r="AB42" s="48">
        <v>1.0008999999999999</v>
      </c>
      <c r="AC42" s="48">
        <v>1.0008999999999999</v>
      </c>
      <c r="AD42" s="49">
        <v>1.0008999999999999</v>
      </c>
    </row>
    <row r="43" spans="2:30" ht="15" customHeight="1" x14ac:dyDescent="0.3">
      <c r="B43" s="46">
        <v>23</v>
      </c>
      <c r="C43" s="47">
        <v>2046</v>
      </c>
      <c r="D43" s="61">
        <v>19696.640266112787</v>
      </c>
      <c r="E43" s="61">
        <v>651.12860383843918</v>
      </c>
      <c r="F43" s="61">
        <v>20347.768869951225</v>
      </c>
      <c r="G43" s="71">
        <v>0.96799999999999997</v>
      </c>
      <c r="H43" s="48">
        <v>1.0005999999999999</v>
      </c>
      <c r="I43" s="48">
        <v>1.0005999999999999</v>
      </c>
      <c r="J43" s="49">
        <v>1.0005999999999999</v>
      </c>
      <c r="L43" s="46">
        <v>23</v>
      </c>
      <c r="M43" s="47">
        <v>2046</v>
      </c>
      <c r="N43" s="61">
        <v>19163.827857103857</v>
      </c>
      <c r="O43" s="61">
        <v>419.38834483452229</v>
      </c>
      <c r="P43" s="61">
        <v>19583.21620193838</v>
      </c>
      <c r="Q43" s="71">
        <v>0.97858429685349591</v>
      </c>
      <c r="R43" s="48">
        <v>1.0005999999999999</v>
      </c>
      <c r="S43" s="48">
        <v>1.0005999999999999</v>
      </c>
      <c r="T43" s="49">
        <v>1.0005999999999999</v>
      </c>
      <c r="V43" s="46">
        <v>23</v>
      </c>
      <c r="W43" s="47">
        <v>2046</v>
      </c>
      <c r="X43" s="61">
        <v>532.81240900892931</v>
      </c>
      <c r="Y43" s="61">
        <v>231.74025900391695</v>
      </c>
      <c r="Z43" s="61">
        <v>764.5526680128462</v>
      </c>
      <c r="AA43" s="71">
        <v>0.69689431650767175</v>
      </c>
      <c r="AB43" s="48">
        <v>1.0005999999999997</v>
      </c>
      <c r="AC43" s="48">
        <v>1.0005999999999999</v>
      </c>
      <c r="AD43" s="49">
        <v>1.0005999999999997</v>
      </c>
    </row>
    <row r="44" spans="2:30" ht="15" customHeight="1" x14ac:dyDescent="0.3">
      <c r="B44" s="46">
        <v>24</v>
      </c>
      <c r="C44" s="47">
        <v>2047</v>
      </c>
      <c r="D44" s="61">
        <v>19704.518922219231</v>
      </c>
      <c r="E44" s="61">
        <v>651.38905527997451</v>
      </c>
      <c r="F44" s="61">
        <v>20355.907977499206</v>
      </c>
      <c r="G44" s="71">
        <v>0.96799999999999997</v>
      </c>
      <c r="H44" s="48">
        <v>1.0004</v>
      </c>
      <c r="I44" s="48">
        <v>1.0004</v>
      </c>
      <c r="J44" s="49">
        <v>1.0004</v>
      </c>
      <c r="L44" s="46">
        <v>24</v>
      </c>
      <c r="M44" s="47">
        <v>2047</v>
      </c>
      <c r="N44" s="61">
        <v>19171.493388246698</v>
      </c>
      <c r="O44" s="61">
        <v>419.55610017245607</v>
      </c>
      <c r="P44" s="61">
        <v>19591.049488419154</v>
      </c>
      <c r="Q44" s="71">
        <v>0.97858429685349591</v>
      </c>
      <c r="R44" s="48">
        <v>1.0004</v>
      </c>
      <c r="S44" s="48">
        <v>1.0004</v>
      </c>
      <c r="T44" s="49">
        <v>1.0004</v>
      </c>
      <c r="V44" s="46">
        <v>24</v>
      </c>
      <c r="W44" s="47">
        <v>2047</v>
      </c>
      <c r="X44" s="61">
        <v>533.02553397253291</v>
      </c>
      <c r="Y44" s="61">
        <v>231.8329551075185</v>
      </c>
      <c r="Z44" s="61">
        <v>764.85848908005141</v>
      </c>
      <c r="AA44" s="71">
        <v>0.69689431650767175</v>
      </c>
      <c r="AB44" s="48">
        <v>1.0004</v>
      </c>
      <c r="AC44" s="48">
        <v>1.0004</v>
      </c>
      <c r="AD44" s="49">
        <v>1.0004000000000002</v>
      </c>
    </row>
    <row r="45" spans="2:30" ht="15" customHeight="1" x14ac:dyDescent="0.3">
      <c r="B45" s="46">
        <v>25</v>
      </c>
      <c r="C45" s="47">
        <v>2048</v>
      </c>
      <c r="D45" s="61">
        <v>19708.459826003673</v>
      </c>
      <c r="E45" s="61">
        <v>651.51933309103049</v>
      </c>
      <c r="F45" s="61">
        <v>20359.979159094702</v>
      </c>
      <c r="G45" s="72">
        <v>0.96800000000000008</v>
      </c>
      <c r="H45" s="48">
        <v>1.0002</v>
      </c>
      <c r="I45" s="48">
        <v>1.0002</v>
      </c>
      <c r="J45" s="49">
        <v>1.0001999999999998</v>
      </c>
      <c r="L45" s="46">
        <v>25</v>
      </c>
      <c r="M45" s="47">
        <v>2048</v>
      </c>
      <c r="N45" s="61">
        <v>19175.327686924345</v>
      </c>
      <c r="O45" s="61">
        <v>419.64001139249052</v>
      </c>
      <c r="P45" s="61">
        <v>19594.967698316836</v>
      </c>
      <c r="Q45" s="72">
        <v>0.97858429685349591</v>
      </c>
      <c r="R45" s="48">
        <v>1.0002</v>
      </c>
      <c r="S45" s="48">
        <v>1.0002</v>
      </c>
      <c r="T45" s="49">
        <v>1.0002</v>
      </c>
      <c r="V45" s="46">
        <v>25</v>
      </c>
      <c r="W45" s="47">
        <v>2048</v>
      </c>
      <c r="X45" s="61">
        <v>533.13213907932732</v>
      </c>
      <c r="Y45" s="61">
        <v>231.87932169854</v>
      </c>
      <c r="Z45" s="61">
        <v>765.01146077786734</v>
      </c>
      <c r="AA45" s="72">
        <v>0.69689431650767164</v>
      </c>
      <c r="AB45" s="48">
        <v>1.0001999999999998</v>
      </c>
      <c r="AC45" s="48">
        <v>1.0002</v>
      </c>
      <c r="AD45" s="49">
        <v>1.0002</v>
      </c>
    </row>
    <row r="46" spans="2:30" ht="15" customHeight="1" x14ac:dyDescent="0.3">
      <c r="B46" s="46">
        <v>26</v>
      </c>
      <c r="C46" s="47">
        <v>2049</v>
      </c>
      <c r="D46" s="61">
        <v>19714.372363951472</v>
      </c>
      <c r="E46" s="61">
        <v>651.71478889095772</v>
      </c>
      <c r="F46" s="61">
        <v>20366.087152842429</v>
      </c>
      <c r="G46" s="71">
        <v>0.96800000000000008</v>
      </c>
      <c r="H46" s="48">
        <v>1.0003</v>
      </c>
      <c r="I46" s="48">
        <v>1.0003</v>
      </c>
      <c r="J46" s="49">
        <v>1.0003</v>
      </c>
      <c r="L46" s="46">
        <v>26</v>
      </c>
      <c r="M46" s="47">
        <v>2049</v>
      </c>
      <c r="N46" s="61">
        <v>19181.080285230422</v>
      </c>
      <c r="O46" s="61">
        <v>419.7659033959082</v>
      </c>
      <c r="P46" s="61">
        <v>19600.846188626332</v>
      </c>
      <c r="Q46" s="71">
        <v>0.97858429685349579</v>
      </c>
      <c r="R46" s="48">
        <v>1.0003</v>
      </c>
      <c r="S46" s="48">
        <v>1.0002999999999997</v>
      </c>
      <c r="T46" s="49">
        <v>1.0003</v>
      </c>
      <c r="V46" s="46">
        <v>26</v>
      </c>
      <c r="W46" s="47">
        <v>2049</v>
      </c>
      <c r="X46" s="61">
        <v>533.2920787210511</v>
      </c>
      <c r="Y46" s="61">
        <v>231.94888549504952</v>
      </c>
      <c r="Z46" s="61">
        <v>765.24096421610056</v>
      </c>
      <c r="AA46" s="71">
        <v>0.69689431650767175</v>
      </c>
      <c r="AB46" s="48">
        <v>1.0003</v>
      </c>
      <c r="AC46" s="48">
        <v>1.0002999999999997</v>
      </c>
      <c r="AD46" s="49">
        <v>1.0002999999999997</v>
      </c>
    </row>
    <row r="47" spans="2:30" ht="15" customHeight="1" x14ac:dyDescent="0.3">
      <c r="B47" s="46">
        <v>27</v>
      </c>
      <c r="C47" s="47">
        <v>2050</v>
      </c>
      <c r="D47" s="61">
        <v>19700.572303296703</v>
      </c>
      <c r="E47" s="61">
        <v>651.25858853873399</v>
      </c>
      <c r="F47" s="61">
        <v>20351.830891835438</v>
      </c>
      <c r="G47" s="71">
        <v>0.96799999999999997</v>
      </c>
      <c r="H47" s="48">
        <v>0.99929999999999986</v>
      </c>
      <c r="I47" s="48">
        <v>0.99929999999999986</v>
      </c>
      <c r="J47" s="49">
        <v>0.99929999999999997</v>
      </c>
      <c r="L47" s="46">
        <v>27</v>
      </c>
      <c r="M47" s="47">
        <v>2050</v>
      </c>
      <c r="N47" s="61">
        <v>19167.653529030758</v>
      </c>
      <c r="O47" s="61">
        <v>419.47206726353107</v>
      </c>
      <c r="P47" s="61">
        <v>19587.125596294289</v>
      </c>
      <c r="Q47" s="71">
        <v>0.97858429685349591</v>
      </c>
      <c r="R47" s="48">
        <v>0.99929999999999986</v>
      </c>
      <c r="S47" s="48">
        <v>0.99930000000000008</v>
      </c>
      <c r="T47" s="49">
        <v>0.99929999999999974</v>
      </c>
      <c r="V47" s="46">
        <v>27</v>
      </c>
      <c r="W47" s="47">
        <v>2050</v>
      </c>
      <c r="X47" s="61">
        <v>532.91877426594624</v>
      </c>
      <c r="Y47" s="61">
        <v>231.78652127520297</v>
      </c>
      <c r="Z47" s="61">
        <v>764.70529554114921</v>
      </c>
      <c r="AA47" s="71">
        <v>0.69689431650767164</v>
      </c>
      <c r="AB47" s="48">
        <v>0.99929999999999974</v>
      </c>
      <c r="AC47" s="48">
        <v>0.99929999999999997</v>
      </c>
      <c r="AD47" s="49">
        <v>0.99929999999999986</v>
      </c>
    </row>
    <row r="48" spans="2:30" ht="15" customHeight="1" x14ac:dyDescent="0.3">
      <c r="B48" s="46">
        <v>28</v>
      </c>
      <c r="C48" s="47">
        <v>2051</v>
      </c>
      <c r="D48" s="61">
        <v>19688.751959914724</v>
      </c>
      <c r="E48" s="61">
        <v>650.86783338561077</v>
      </c>
      <c r="F48" s="61">
        <v>20339.619793300335</v>
      </c>
      <c r="G48" s="71">
        <v>0.96799999999999997</v>
      </c>
      <c r="H48" s="48">
        <v>0.99939999999999996</v>
      </c>
      <c r="I48" s="48">
        <v>0.99940000000000007</v>
      </c>
      <c r="J48" s="49">
        <v>0.99939999999999996</v>
      </c>
      <c r="L48" s="46">
        <v>28</v>
      </c>
      <c r="M48" s="47">
        <v>2051</v>
      </c>
      <c r="N48" s="61">
        <v>19156.152936913339</v>
      </c>
      <c r="O48" s="61">
        <v>419.22038402317293</v>
      </c>
      <c r="P48" s="61">
        <v>19575.373320936513</v>
      </c>
      <c r="Q48" s="71">
        <v>0.97858429685349579</v>
      </c>
      <c r="R48" s="48">
        <v>0.99939999999999996</v>
      </c>
      <c r="S48" s="48">
        <v>0.99939999999999996</v>
      </c>
      <c r="T48" s="49">
        <v>0.99940000000000007</v>
      </c>
      <c r="V48" s="46">
        <v>28</v>
      </c>
      <c r="W48" s="47">
        <v>2051</v>
      </c>
      <c r="X48" s="61">
        <v>532.59902300138663</v>
      </c>
      <c r="Y48" s="61">
        <v>231.64744936243787</v>
      </c>
      <c r="Z48" s="61">
        <v>764.24647236382452</v>
      </c>
      <c r="AA48" s="71">
        <v>0.69689431650767164</v>
      </c>
      <c r="AB48" s="48">
        <v>0.99939999999999996</v>
      </c>
      <c r="AC48" s="48">
        <v>0.99940000000000007</v>
      </c>
      <c r="AD48" s="49">
        <v>0.99939999999999996</v>
      </c>
    </row>
    <row r="49" spans="2:30" ht="15" customHeight="1" x14ac:dyDescent="0.3">
      <c r="B49" s="50">
        <v>29</v>
      </c>
      <c r="C49" s="51">
        <v>2052</v>
      </c>
      <c r="D49" s="61">
        <v>19673.000958346791</v>
      </c>
      <c r="E49" s="61">
        <v>650.34713911890231</v>
      </c>
      <c r="F49" s="61">
        <v>20323.348097465692</v>
      </c>
      <c r="G49" s="75">
        <v>0.96800000000000008</v>
      </c>
      <c r="H49" s="52">
        <v>0.99919999999999998</v>
      </c>
      <c r="I49" s="52">
        <v>0.99920000000000009</v>
      </c>
      <c r="J49" s="53">
        <v>0.99919999999999987</v>
      </c>
      <c r="L49" s="50">
        <v>29</v>
      </c>
      <c r="M49" s="51">
        <v>2052</v>
      </c>
      <c r="N49" s="61">
        <v>19140.828014563805</v>
      </c>
      <c r="O49" s="61">
        <v>418.88500771595443</v>
      </c>
      <c r="P49" s="61">
        <v>19559.71302227976</v>
      </c>
      <c r="Q49" s="75">
        <v>0.97858429685349579</v>
      </c>
      <c r="R49" s="52">
        <v>0.99919999999999987</v>
      </c>
      <c r="S49" s="52">
        <v>0.99920000000000009</v>
      </c>
      <c r="T49" s="53">
        <v>0.99919999999999987</v>
      </c>
      <c r="V49" s="50">
        <v>29</v>
      </c>
      <c r="W49" s="51">
        <v>2052</v>
      </c>
      <c r="X49" s="61">
        <v>532.1729437829855</v>
      </c>
      <c r="Y49" s="61">
        <v>231.46213140294793</v>
      </c>
      <c r="Z49" s="61">
        <v>763.63507518593337</v>
      </c>
      <c r="AA49" s="75">
        <v>0.69689431650767164</v>
      </c>
      <c r="AB49" s="52">
        <v>0.99919999999999998</v>
      </c>
      <c r="AC49" s="52">
        <v>0.99920000000000009</v>
      </c>
      <c r="AD49" s="53">
        <v>0.99919999999999987</v>
      </c>
    </row>
    <row r="50" spans="2:30" ht="15" customHeight="1" x14ac:dyDescent="0.3">
      <c r="B50" s="54">
        <v>30</v>
      </c>
      <c r="C50" s="55">
        <v>2053</v>
      </c>
      <c r="D50" s="66">
        <v>19653.327957388443</v>
      </c>
      <c r="E50" s="66">
        <v>649.69679197978337</v>
      </c>
      <c r="F50" s="66">
        <v>20303.024749368225</v>
      </c>
      <c r="G50" s="78">
        <v>0.96800000000000008</v>
      </c>
      <c r="H50" s="56">
        <v>0.99899999999999989</v>
      </c>
      <c r="I50" s="56">
        <v>0.999</v>
      </c>
      <c r="J50" s="57">
        <v>0.999</v>
      </c>
      <c r="L50" s="54">
        <v>30</v>
      </c>
      <c r="M50" s="55">
        <v>2053</v>
      </c>
      <c r="N50" s="66">
        <v>19121.687186549239</v>
      </c>
      <c r="O50" s="66">
        <v>418.46612270823846</v>
      </c>
      <c r="P50" s="66">
        <v>19540.153309257479</v>
      </c>
      <c r="Q50" s="78">
        <v>0.97858429685349579</v>
      </c>
      <c r="R50" s="56">
        <v>0.99899999999999989</v>
      </c>
      <c r="S50" s="56">
        <v>0.999</v>
      </c>
      <c r="T50" s="57">
        <v>0.99899999999999989</v>
      </c>
      <c r="V50" s="54">
        <v>30</v>
      </c>
      <c r="W50" s="55">
        <v>2053</v>
      </c>
      <c r="X50" s="66">
        <v>531.64077083920256</v>
      </c>
      <c r="Y50" s="66">
        <v>231.23066927154497</v>
      </c>
      <c r="Z50" s="66">
        <v>762.87144011074747</v>
      </c>
      <c r="AA50" s="78">
        <v>0.69689431650767164</v>
      </c>
      <c r="AB50" s="56">
        <v>0.99900000000000011</v>
      </c>
      <c r="AC50" s="56">
        <v>0.99899999999999989</v>
      </c>
      <c r="AD50" s="57">
        <v>0.999</v>
      </c>
    </row>
    <row r="51" spans="2:30" ht="15" customHeight="1" x14ac:dyDescent="0.3">
      <c r="B51" s="33"/>
    </row>
    <row r="52" spans="2:30" ht="15" customHeight="1" x14ac:dyDescent="0.3">
      <c r="B52" s="33"/>
    </row>
    <row r="53" spans="2:30" ht="15" customHeight="1" x14ac:dyDescent="0.3">
      <c r="B53" s="33"/>
    </row>
    <row r="54" spans="2:30" ht="15" customHeight="1" x14ac:dyDescent="0.3">
      <c r="B54" s="33"/>
    </row>
    <row r="55" spans="2:30" ht="15" customHeight="1" x14ac:dyDescent="0.3">
      <c r="B55" s="33"/>
    </row>
    <row r="56" spans="2:30" ht="15" customHeight="1" x14ac:dyDescent="0.3">
      <c r="B56" s="33"/>
    </row>
    <row r="57" spans="2:30" ht="15" customHeight="1" x14ac:dyDescent="0.3">
      <c r="B57" s="33"/>
    </row>
    <row r="58" spans="2:30" ht="15" customHeight="1" x14ac:dyDescent="0.3">
      <c r="B58" s="33"/>
    </row>
    <row r="59" spans="2:30" ht="15" customHeight="1" x14ac:dyDescent="0.3">
      <c r="B59" s="33"/>
    </row>
    <row r="60" spans="2:30" ht="15" customHeight="1" x14ac:dyDescent="0.3">
      <c r="B60" s="33"/>
    </row>
    <row r="61" spans="2:30" ht="15" customHeight="1" x14ac:dyDescent="0.3">
      <c r="B61" s="33"/>
    </row>
    <row r="62" spans="2:30" ht="15" customHeight="1" x14ac:dyDescent="0.3">
      <c r="B62" s="33"/>
    </row>
    <row r="63" spans="2:30" ht="15" customHeight="1" x14ac:dyDescent="0.3">
      <c r="B63" s="33"/>
    </row>
    <row r="64" spans="2:30" ht="15" customHeight="1" x14ac:dyDescent="0.3">
      <c r="B64" s="33"/>
    </row>
    <row r="65" spans="2:2" ht="15" customHeight="1" x14ac:dyDescent="0.3">
      <c r="B65" s="33"/>
    </row>
    <row r="66" spans="2:2" ht="15" customHeight="1" x14ac:dyDescent="0.3">
      <c r="B66" s="33"/>
    </row>
    <row r="67" spans="2:2" ht="15" customHeight="1" x14ac:dyDescent="0.3">
      <c r="B67" s="33"/>
    </row>
    <row r="68" spans="2:2" ht="15" customHeight="1" x14ac:dyDescent="0.3">
      <c r="B68" s="33"/>
    </row>
    <row r="69" spans="2:2" ht="15" customHeight="1" x14ac:dyDescent="0.3">
      <c r="B69" s="33"/>
    </row>
    <row r="70" spans="2:2" ht="15" customHeight="1" x14ac:dyDescent="0.3">
      <c r="B70" s="33"/>
    </row>
    <row r="71" spans="2:2" ht="15" customHeight="1" x14ac:dyDescent="0.3">
      <c r="B71" s="33"/>
    </row>
    <row r="72" spans="2:2" ht="15" customHeight="1" x14ac:dyDescent="0.3">
      <c r="B72" s="33"/>
    </row>
    <row r="73" spans="2:2" ht="15" customHeight="1" x14ac:dyDescent="0.3">
      <c r="B73" s="33"/>
    </row>
    <row r="74" spans="2:2" ht="15" customHeight="1" x14ac:dyDescent="0.3">
      <c r="B74" s="33"/>
    </row>
    <row r="75" spans="2:2" ht="15" customHeight="1" x14ac:dyDescent="0.3">
      <c r="B75" s="33"/>
    </row>
    <row r="76" spans="2:2" ht="15" customHeight="1" x14ac:dyDescent="0.3">
      <c r="B76" s="33"/>
    </row>
    <row r="77" spans="2:2" ht="15" customHeight="1" x14ac:dyDescent="0.3">
      <c r="B77" s="33"/>
    </row>
    <row r="78" spans="2:2" ht="15" customHeight="1" x14ac:dyDescent="0.3">
      <c r="B78" s="33"/>
    </row>
    <row r="79" spans="2:2" ht="15" customHeight="1" x14ac:dyDescent="0.3">
      <c r="B79" s="33"/>
    </row>
    <row r="80" spans="2:2" ht="15" customHeight="1" x14ac:dyDescent="0.3">
      <c r="B80" s="33"/>
    </row>
    <row r="81" spans="2:2" ht="15" customHeight="1" x14ac:dyDescent="0.3">
      <c r="B81" s="33"/>
    </row>
    <row r="82" spans="2:2" ht="15" customHeight="1" x14ac:dyDescent="0.3">
      <c r="B82" s="33"/>
    </row>
    <row r="83" spans="2:2" ht="15" customHeight="1" x14ac:dyDescent="0.3">
      <c r="B83" s="33"/>
    </row>
    <row r="84" spans="2:2" ht="15" customHeight="1" x14ac:dyDescent="0.3">
      <c r="B84" s="33"/>
    </row>
    <row r="85" spans="2:2" ht="15" customHeight="1" x14ac:dyDescent="0.3">
      <c r="B85" s="33"/>
    </row>
    <row r="86" spans="2:2" ht="15" customHeight="1" x14ac:dyDescent="0.3">
      <c r="B86" s="33"/>
    </row>
    <row r="87" spans="2:2" ht="15" customHeight="1" x14ac:dyDescent="0.3">
      <c r="B87" s="33"/>
    </row>
    <row r="88" spans="2:2" ht="15" customHeight="1" x14ac:dyDescent="0.3">
      <c r="B88" s="33"/>
    </row>
    <row r="89" spans="2:2" ht="15" customHeight="1" x14ac:dyDescent="0.3">
      <c r="B89" s="33"/>
    </row>
    <row r="90" spans="2:2" ht="15" customHeight="1" x14ac:dyDescent="0.3">
      <c r="B90" s="33"/>
    </row>
    <row r="91" spans="2:2" ht="15" customHeight="1" x14ac:dyDescent="0.3">
      <c r="B91" s="33"/>
    </row>
    <row r="92" spans="2:2" ht="15" customHeight="1" x14ac:dyDescent="0.3">
      <c r="B92" s="33"/>
    </row>
    <row r="93" spans="2:2" ht="15" customHeight="1" x14ac:dyDescent="0.3">
      <c r="B93" s="33"/>
    </row>
    <row r="94" spans="2:2" ht="15" customHeight="1" x14ac:dyDescent="0.3">
      <c r="B94" s="33"/>
    </row>
    <row r="95" spans="2:2" ht="15" customHeight="1" x14ac:dyDescent="0.3">
      <c r="B95" s="33"/>
    </row>
    <row r="96" spans="2:2" ht="15" customHeight="1" x14ac:dyDescent="0.3">
      <c r="B96" s="33"/>
    </row>
    <row r="97" spans="2:2" ht="15" customHeight="1" x14ac:dyDescent="0.3">
      <c r="B97" s="33"/>
    </row>
    <row r="98" spans="2:2" ht="15" customHeight="1" x14ac:dyDescent="0.3">
      <c r="B98" s="33"/>
    </row>
  </sheetData>
  <mergeCells count="16">
    <mergeCell ref="V17:V19"/>
    <mergeCell ref="W17:W19"/>
    <mergeCell ref="X17:Z17"/>
    <mergeCell ref="AA17:AA18"/>
    <mergeCell ref="AB17:AD17"/>
    <mergeCell ref="L17:L19"/>
    <mergeCell ref="M17:M19"/>
    <mergeCell ref="N17:P17"/>
    <mergeCell ref="Q17:Q18"/>
    <mergeCell ref="R17:T17"/>
    <mergeCell ref="B14:J14"/>
    <mergeCell ref="B17:B19"/>
    <mergeCell ref="C17:C19"/>
    <mergeCell ref="D17:F17"/>
    <mergeCell ref="G17:G18"/>
    <mergeCell ref="H17:J17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E3593-286D-4582-AC0B-02FA20C43C1F}">
  <sheetPr>
    <tabColor rgb="FFC00000"/>
  </sheetPr>
  <dimension ref="A1:AA68"/>
  <sheetViews>
    <sheetView showGridLines="0" topLeftCell="A35" zoomScale="80" zoomScaleNormal="80" workbookViewId="0">
      <selection sqref="A1:XFD1048576"/>
    </sheetView>
  </sheetViews>
  <sheetFormatPr defaultRowHeight="14.4" x14ac:dyDescent="0.3"/>
  <cols>
    <col min="1" max="1" width="5.6640625" style="13" customWidth="1"/>
    <col min="2" max="2" width="45.33203125" customWidth="1"/>
    <col min="3" max="3" width="12" bestFit="1" customWidth="1"/>
    <col min="4" max="4" width="16" customWidth="1"/>
    <col min="5" max="5" width="11.5546875" customWidth="1"/>
    <col min="13" max="13" width="11.33203125" bestFit="1" customWidth="1"/>
    <col min="14" max="14" width="13.33203125" bestFit="1" customWidth="1"/>
    <col min="15" max="15" width="8.88671875" customWidth="1"/>
    <col min="16" max="16" width="11.33203125" bestFit="1" customWidth="1"/>
    <col min="17" max="17" width="12.6640625" customWidth="1"/>
    <col min="18" max="19" width="8.88671875" customWidth="1"/>
  </cols>
  <sheetData>
    <row r="1" spans="2:13" s="13" customFormat="1" ht="18" x14ac:dyDescent="0.3">
      <c r="B1" s="255"/>
      <c r="C1" s="32"/>
    </row>
    <row r="2" spans="2:13" s="13" customFormat="1" x14ac:dyDescent="0.3"/>
    <row r="3" spans="2:13" x14ac:dyDescent="0.3">
      <c r="B3" s="13"/>
      <c r="C3" s="13"/>
      <c r="D3" s="13"/>
      <c r="E3" s="13"/>
      <c r="F3" s="13"/>
      <c r="G3" s="13"/>
    </row>
    <row r="4" spans="2:13" x14ac:dyDescent="0.3">
      <c r="B4" s="557"/>
      <c r="C4" s="557"/>
      <c r="D4" s="557"/>
      <c r="E4" s="557"/>
      <c r="F4" s="557"/>
      <c r="G4" s="557"/>
    </row>
    <row r="5" spans="2:13" x14ac:dyDescent="0.3">
      <c r="B5" s="13"/>
      <c r="C5" s="13"/>
      <c r="D5" s="13"/>
      <c r="E5" s="13"/>
      <c r="F5" s="13"/>
      <c r="G5" s="13"/>
    </row>
    <row r="6" spans="2:13" ht="15.6" x14ac:dyDescent="0.3">
      <c r="B6" s="558" t="s">
        <v>286</v>
      </c>
      <c r="C6" s="559"/>
      <c r="D6" s="559"/>
      <c r="E6" s="559"/>
      <c r="F6" s="559"/>
      <c r="G6" s="560"/>
    </row>
    <row r="7" spans="2:13" ht="15.6" x14ac:dyDescent="0.3">
      <c r="B7" s="561" t="s">
        <v>506</v>
      </c>
      <c r="C7" s="562"/>
      <c r="D7" s="562" t="s">
        <v>561</v>
      </c>
      <c r="E7" s="563"/>
      <c r="F7" s="563"/>
      <c r="G7" s="564"/>
    </row>
    <row r="8" spans="2:13" ht="15.6" x14ac:dyDescent="0.3">
      <c r="B8" s="565" t="s">
        <v>564</v>
      </c>
      <c r="C8" s="566"/>
      <c r="D8" s="566"/>
      <c r="E8" s="567"/>
      <c r="F8" s="567"/>
      <c r="G8" s="568"/>
    </row>
    <row r="9" spans="2:13" ht="15.6" x14ac:dyDescent="0.3">
      <c r="B9" s="569"/>
      <c r="C9" s="569"/>
      <c r="D9" s="569"/>
      <c r="E9" s="82"/>
      <c r="F9" s="13"/>
      <c r="G9" s="13"/>
    </row>
    <row r="10" spans="2:13" ht="18" x14ac:dyDescent="0.3">
      <c r="B10" s="570" t="s">
        <v>611</v>
      </c>
      <c r="C10" s="571"/>
      <c r="D10" s="572"/>
      <c r="E10" s="572"/>
      <c r="F10" s="572"/>
      <c r="G10" s="573"/>
    </row>
    <row r="11" spans="2:13" ht="18" x14ac:dyDescent="0.3">
      <c r="B11" s="574" t="s">
        <v>563</v>
      </c>
      <c r="C11" s="29"/>
      <c r="D11" s="31"/>
      <c r="E11" s="31"/>
      <c r="F11" s="31"/>
      <c r="G11" s="575"/>
    </row>
    <row r="12" spans="2:13" ht="18" x14ac:dyDescent="0.3">
      <c r="B12" s="576" t="s">
        <v>565</v>
      </c>
      <c r="C12" s="577"/>
      <c r="D12" s="578"/>
      <c r="E12" s="578"/>
      <c r="F12" s="578"/>
      <c r="G12" s="579"/>
    </row>
    <row r="13" spans="2:13" s="13" customFormat="1" x14ac:dyDescent="0.3"/>
    <row r="14" spans="2:13" s="13" customFormat="1" ht="18" x14ac:dyDescent="0.3">
      <c r="B14" s="32" t="s">
        <v>287</v>
      </c>
      <c r="C14" s="32"/>
    </row>
    <row r="15" spans="2:13" s="13" customFormat="1" x14ac:dyDescent="0.3">
      <c r="B15" s="84" t="s">
        <v>288</v>
      </c>
      <c r="C15" s="84"/>
      <c r="D15" s="84"/>
      <c r="E15" s="84"/>
      <c r="F15" s="84"/>
      <c r="G15" s="84"/>
      <c r="H15" s="85"/>
      <c r="I15" s="85"/>
      <c r="J15" s="85"/>
      <c r="K15" s="85"/>
      <c r="L15" s="85"/>
      <c r="M15" s="85"/>
    </row>
    <row r="16" spans="2:13" s="13" customFormat="1" x14ac:dyDescent="0.3">
      <c r="B16" s="33" t="s">
        <v>289</v>
      </c>
      <c r="C16" s="33" t="s">
        <v>290</v>
      </c>
      <c r="D16" s="33" t="s">
        <v>291</v>
      </c>
      <c r="E16" s="33" t="s">
        <v>292</v>
      </c>
      <c r="F16" s="33" t="s">
        <v>293</v>
      </c>
      <c r="G16" s="33"/>
      <c r="H16" s="33"/>
      <c r="I16" s="33"/>
      <c r="J16" s="33"/>
      <c r="K16" s="33"/>
      <c r="L16" s="33"/>
      <c r="M16" s="33"/>
    </row>
    <row r="17" spans="2:15" s="13" customFormat="1" x14ac:dyDescent="0.3">
      <c r="B17" s="13" t="s">
        <v>294</v>
      </c>
      <c r="C17" s="86">
        <f>'SNIS '!D45</f>
        <v>20332</v>
      </c>
      <c r="D17" s="554">
        <f>M17</f>
        <v>17807.418773403071</v>
      </c>
      <c r="E17" s="87" t="s">
        <v>34</v>
      </c>
      <c r="M17" s="545">
        <f>SAA!F95</f>
        <v>17807.418773403071</v>
      </c>
      <c r="N17" s="13" t="s">
        <v>34</v>
      </c>
      <c r="O17" s="13" t="s">
        <v>558</v>
      </c>
    </row>
    <row r="18" spans="2:15" s="13" customFormat="1" x14ac:dyDescent="0.3">
      <c r="B18" s="13" t="s">
        <v>295</v>
      </c>
      <c r="C18" s="87">
        <f>'SNIS '!D45/'SNIS '!D47</f>
        <v>3.1050702504581551</v>
      </c>
      <c r="D18" s="87">
        <f>C18</f>
        <v>3.1050702504581551</v>
      </c>
      <c r="E18" s="87" t="s">
        <v>34</v>
      </c>
      <c r="F18" s="13" t="s">
        <v>536</v>
      </c>
    </row>
    <row r="19" spans="2:15" s="13" customFormat="1" x14ac:dyDescent="0.3">
      <c r="B19" s="13" t="s">
        <v>296</v>
      </c>
      <c r="C19" s="89">
        <f>'SNIS '!D47</f>
        <v>6548</v>
      </c>
      <c r="D19" s="555">
        <f>M19</f>
        <v>6648</v>
      </c>
      <c r="E19" s="89" t="s">
        <v>297</v>
      </c>
      <c r="F19" s="13" t="s">
        <v>537</v>
      </c>
      <c r="M19" s="545">
        <f>ROUNDUP(M20/D21,0)</f>
        <v>6648</v>
      </c>
      <c r="N19" s="13" t="s">
        <v>297</v>
      </c>
      <c r="O19" s="13" t="s">
        <v>560</v>
      </c>
    </row>
    <row r="20" spans="2:15" s="13" customFormat="1" x14ac:dyDescent="0.3">
      <c r="B20" s="13" t="s">
        <v>298</v>
      </c>
      <c r="C20" s="89">
        <f>'SNIS '!D49</f>
        <v>6969</v>
      </c>
      <c r="D20" s="555">
        <f>M20</f>
        <v>7075</v>
      </c>
      <c r="E20" s="89" t="s">
        <v>297</v>
      </c>
      <c r="F20" s="13" t="s">
        <v>538</v>
      </c>
      <c r="M20" s="545">
        <v>7075</v>
      </c>
      <c r="N20" s="13" t="s">
        <v>297</v>
      </c>
      <c r="O20" s="13" t="s">
        <v>559</v>
      </c>
    </row>
    <row r="21" spans="2:15" s="13" customFormat="1" x14ac:dyDescent="0.3">
      <c r="B21" s="13" t="s">
        <v>299</v>
      </c>
      <c r="C21" s="90">
        <f>+C20/C19</f>
        <v>1.0642944410507025</v>
      </c>
      <c r="D21" s="556">
        <f>C21</f>
        <v>1.0642944410507025</v>
      </c>
      <c r="E21" s="90" t="s">
        <v>300</v>
      </c>
    </row>
    <row r="22" spans="2:15" s="13" customFormat="1" x14ac:dyDescent="0.3">
      <c r="B22" s="13" t="s">
        <v>301</v>
      </c>
      <c r="C22" s="90">
        <f>+C17/C19</f>
        <v>3.1050702504581551</v>
      </c>
      <c r="D22" s="90">
        <f>+D17/D19</f>
        <v>2.6786129322206786</v>
      </c>
      <c r="E22" s="90" t="s">
        <v>302</v>
      </c>
      <c r="M22" s="88"/>
      <c r="N22" s="90" t="s">
        <v>302</v>
      </c>
      <c r="O22" s="13" t="s">
        <v>303</v>
      </c>
    </row>
    <row r="23" spans="2:15" s="13" customFormat="1" x14ac:dyDescent="0.3">
      <c r="B23" s="13" t="s">
        <v>304</v>
      </c>
      <c r="C23" s="91">
        <f>'SNIS '!AC63</f>
        <v>167.67922170275952</v>
      </c>
      <c r="D23" s="91">
        <f>C23</f>
        <v>167.67922170275952</v>
      </c>
      <c r="E23" s="92" t="s">
        <v>259</v>
      </c>
      <c r="F23" s="13" t="s">
        <v>305</v>
      </c>
      <c r="M23" s="88"/>
      <c r="N23" s="13" t="s">
        <v>306</v>
      </c>
      <c r="O23" s="13" t="s">
        <v>309</v>
      </c>
    </row>
    <row r="24" spans="2:15" s="13" customFormat="1" x14ac:dyDescent="0.3">
      <c r="B24" s="13" t="s">
        <v>307</v>
      </c>
      <c r="C24" s="91">
        <f>'SNIS '!D53*1000</f>
        <v>97190</v>
      </c>
      <c r="D24" s="94" t="e">
        <f>M24</f>
        <v>#REF!</v>
      </c>
      <c r="E24" s="92" t="s">
        <v>308</v>
      </c>
      <c r="F24" s="13" t="s">
        <v>539</v>
      </c>
      <c r="M24" s="88" t="e">
        <f>#REF!</f>
        <v>#REF!</v>
      </c>
      <c r="N24" s="13" t="s">
        <v>308</v>
      </c>
      <c r="O24" s="13" t="s">
        <v>555</v>
      </c>
    </row>
    <row r="25" spans="2:15" s="13" customFormat="1" x14ac:dyDescent="0.3">
      <c r="B25" s="13" t="s">
        <v>310</v>
      </c>
      <c r="C25" s="16">
        <v>1.2</v>
      </c>
      <c r="D25" s="16">
        <f>C25</f>
        <v>1.2</v>
      </c>
      <c r="E25" s="16"/>
      <c r="F25" s="13" t="s">
        <v>311</v>
      </c>
    </row>
    <row r="26" spans="2:15" s="13" customFormat="1" x14ac:dyDescent="0.3">
      <c r="B26" s="13" t="s">
        <v>312</v>
      </c>
      <c r="C26" s="16">
        <v>1.5</v>
      </c>
      <c r="D26" s="16">
        <f>C26</f>
        <v>1.5</v>
      </c>
      <c r="E26" s="16"/>
      <c r="F26" s="13" t="s">
        <v>313</v>
      </c>
    </row>
    <row r="27" spans="2:15" s="13" customFormat="1" x14ac:dyDescent="0.3">
      <c r="B27" s="13" t="s">
        <v>314</v>
      </c>
      <c r="C27" s="92">
        <f>C26/3</f>
        <v>0.5</v>
      </c>
      <c r="D27" s="92">
        <f>C27</f>
        <v>0.5</v>
      </c>
      <c r="E27" s="92"/>
      <c r="F27" s="13" t="s">
        <v>315</v>
      </c>
    </row>
    <row r="28" spans="2:15" s="13" customFormat="1" x14ac:dyDescent="0.3">
      <c r="B28" s="93" t="s">
        <v>316</v>
      </c>
      <c r="C28" s="94">
        <f>C24/C19</f>
        <v>14.842700061087355</v>
      </c>
      <c r="D28" s="94" t="e">
        <f>D24/D19</f>
        <v>#REF!</v>
      </c>
      <c r="E28" s="92" t="s">
        <v>317</v>
      </c>
      <c r="F28" s="93" t="s">
        <v>318</v>
      </c>
      <c r="K28" s="13" t="s">
        <v>319</v>
      </c>
      <c r="M28" s="88"/>
      <c r="N28" s="13" t="s">
        <v>317</v>
      </c>
      <c r="O28" s="13" t="s">
        <v>320</v>
      </c>
    </row>
    <row r="29" spans="2:15" s="13" customFormat="1" x14ac:dyDescent="0.3">
      <c r="B29" s="13" t="s">
        <v>321</v>
      </c>
      <c r="C29" s="95">
        <f>'SNIS '!AC70</f>
        <v>0.4466775681416244</v>
      </c>
      <c r="D29" s="95">
        <f>C29</f>
        <v>0.4466775681416244</v>
      </c>
      <c r="F29" s="13" t="s">
        <v>305</v>
      </c>
      <c r="M29" s="96"/>
      <c r="O29" s="13" t="s">
        <v>309</v>
      </c>
    </row>
    <row r="30" spans="2:15" s="13" customFormat="1" x14ac:dyDescent="0.3">
      <c r="B30" s="33" t="s">
        <v>523</v>
      </c>
      <c r="C30" s="551"/>
      <c r="D30" s="552">
        <f>SUM(D31:D37)</f>
        <v>88.194444444444443</v>
      </c>
      <c r="E30" s="92" t="s">
        <v>322</v>
      </c>
      <c r="F30" s="13" t="s">
        <v>309</v>
      </c>
      <c r="O30" s="13" t="s">
        <v>309</v>
      </c>
    </row>
    <row r="31" spans="2:15" s="13" customFormat="1" x14ac:dyDescent="0.3">
      <c r="B31" s="13" t="s">
        <v>527</v>
      </c>
      <c r="C31" s="97"/>
      <c r="D31" s="98">
        <f>M31</f>
        <v>11.527777777777777</v>
      </c>
      <c r="E31" s="92" t="s">
        <v>322</v>
      </c>
      <c r="M31" s="88">
        <f>41.5/3.6</f>
        <v>11.527777777777777</v>
      </c>
      <c r="N31" s="13" t="s">
        <v>322</v>
      </c>
      <c r="O31" s="13" t="s">
        <v>553</v>
      </c>
    </row>
    <row r="32" spans="2:15" s="13" customFormat="1" x14ac:dyDescent="0.3">
      <c r="B32" s="13" t="s">
        <v>524</v>
      </c>
      <c r="C32" s="97"/>
      <c r="D32" s="98">
        <f t="shared" ref="D32:D38" si="0">M32</f>
        <v>24.722222222222221</v>
      </c>
      <c r="E32" s="92" t="s">
        <v>322</v>
      </c>
      <c r="M32" s="88">
        <f>89/3.6</f>
        <v>24.722222222222221</v>
      </c>
      <c r="N32" s="13" t="s">
        <v>322</v>
      </c>
      <c r="O32" s="13" t="s">
        <v>553</v>
      </c>
    </row>
    <row r="33" spans="2:19" s="13" customFormat="1" x14ac:dyDescent="0.3">
      <c r="B33" s="13" t="s">
        <v>525</v>
      </c>
      <c r="C33" s="97"/>
      <c r="D33" s="98">
        <f t="shared" si="0"/>
        <v>9.8611111111111107</v>
      </c>
      <c r="E33" s="92" t="s">
        <v>322</v>
      </c>
      <c r="M33" s="88">
        <f>35.5/3.6</f>
        <v>9.8611111111111107</v>
      </c>
      <c r="N33" s="13" t="s">
        <v>322</v>
      </c>
      <c r="O33" s="13" t="s">
        <v>553</v>
      </c>
    </row>
    <row r="34" spans="2:19" s="13" customFormat="1" x14ac:dyDescent="0.3">
      <c r="B34" s="13" t="s">
        <v>550</v>
      </c>
      <c r="C34" s="97"/>
      <c r="D34" s="98">
        <f t="shared" si="0"/>
        <v>4.3055555555555554</v>
      </c>
      <c r="E34" s="92" t="s">
        <v>322</v>
      </c>
      <c r="M34" s="88">
        <f>15.5/3.6</f>
        <v>4.3055555555555554</v>
      </c>
      <c r="N34" s="13" t="s">
        <v>322</v>
      </c>
      <c r="O34" s="13" t="s">
        <v>553</v>
      </c>
    </row>
    <row r="35" spans="2:19" s="13" customFormat="1" x14ac:dyDescent="0.3">
      <c r="B35" s="13" t="s">
        <v>526</v>
      </c>
      <c r="C35" s="97"/>
      <c r="D35" s="98">
        <f t="shared" si="0"/>
        <v>23.055555555555554</v>
      </c>
      <c r="E35" s="92" t="s">
        <v>322</v>
      </c>
      <c r="M35" s="88">
        <f>83/3.6</f>
        <v>23.055555555555554</v>
      </c>
      <c r="N35" s="13" t="s">
        <v>322</v>
      </c>
      <c r="O35" s="13" t="s">
        <v>553</v>
      </c>
    </row>
    <row r="36" spans="2:19" s="13" customFormat="1" x14ac:dyDescent="0.3">
      <c r="B36" s="13" t="s">
        <v>551</v>
      </c>
      <c r="C36" s="97"/>
      <c r="D36" s="98">
        <f t="shared" si="0"/>
        <v>5.833333333333333</v>
      </c>
      <c r="E36" s="92" t="s">
        <v>322</v>
      </c>
      <c r="M36" s="88">
        <f>21/3.6</f>
        <v>5.833333333333333</v>
      </c>
      <c r="N36" s="13" t="s">
        <v>322</v>
      </c>
      <c r="O36" s="13" t="s">
        <v>553</v>
      </c>
    </row>
    <row r="37" spans="2:19" s="13" customFormat="1" x14ac:dyDescent="0.3">
      <c r="B37" s="13" t="s">
        <v>552</v>
      </c>
      <c r="C37" s="97"/>
      <c r="D37" s="98">
        <f t="shared" si="0"/>
        <v>8.8888888888888893</v>
      </c>
      <c r="E37" s="92" t="s">
        <v>322</v>
      </c>
      <c r="M37" s="88">
        <f>32/3.6</f>
        <v>8.8888888888888893</v>
      </c>
      <c r="N37" s="13" t="s">
        <v>322</v>
      </c>
      <c r="O37" s="13" t="s">
        <v>553</v>
      </c>
    </row>
    <row r="38" spans="2:19" s="13" customFormat="1" x14ac:dyDescent="0.3">
      <c r="B38" s="33" t="s">
        <v>549</v>
      </c>
      <c r="C38" s="551"/>
      <c r="D38" s="552">
        <f t="shared" si="0"/>
        <v>7.5</v>
      </c>
      <c r="E38" s="92" t="s">
        <v>322</v>
      </c>
      <c r="M38" s="88">
        <f>27/3.6</f>
        <v>7.5</v>
      </c>
      <c r="N38" s="13" t="s">
        <v>322</v>
      </c>
      <c r="O38" s="13" t="s">
        <v>553</v>
      </c>
    </row>
    <row r="39" spans="2:19" s="13" customFormat="1" x14ac:dyDescent="0.3">
      <c r="B39" s="13" t="s">
        <v>323</v>
      </c>
      <c r="C39" s="12">
        <v>24</v>
      </c>
      <c r="D39" s="12">
        <f>C39</f>
        <v>24</v>
      </c>
      <c r="E39" s="13" t="s">
        <v>324</v>
      </c>
      <c r="F39" s="13" t="s">
        <v>325</v>
      </c>
    </row>
    <row r="40" spans="2:19" s="13" customFormat="1" x14ac:dyDescent="0.3">
      <c r="B40" s="13" t="s">
        <v>326</v>
      </c>
      <c r="C40" s="99">
        <v>0</v>
      </c>
      <c r="D40" s="99">
        <f t="shared" ref="D40:D47" si="1">C40</f>
        <v>0</v>
      </c>
      <c r="E40" t="s">
        <v>322</v>
      </c>
      <c r="F40" s="13" t="s">
        <v>327</v>
      </c>
      <c r="G40"/>
      <c r="H40"/>
      <c r="I40"/>
      <c r="J40"/>
      <c r="K40"/>
      <c r="L40"/>
      <c r="M40"/>
      <c r="N40"/>
      <c r="O40"/>
      <c r="P40"/>
      <c r="S40"/>
    </row>
    <row r="41" spans="2:19" s="13" customFormat="1" x14ac:dyDescent="0.3">
      <c r="B41" s="13" t="s">
        <v>328</v>
      </c>
      <c r="C41" s="100">
        <v>5</v>
      </c>
      <c r="D41" s="100">
        <f t="shared" si="1"/>
        <v>5</v>
      </c>
      <c r="E41" t="s">
        <v>329</v>
      </c>
      <c r="F41" s="13" t="s">
        <v>330</v>
      </c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2:19" x14ac:dyDescent="0.3">
      <c r="B42" s="13" t="s">
        <v>331</v>
      </c>
      <c r="C42" s="101">
        <v>0.35</v>
      </c>
      <c r="D42" s="101">
        <f>C42</f>
        <v>0.35</v>
      </c>
      <c r="E42" t="s">
        <v>183</v>
      </c>
      <c r="F42" s="93" t="s">
        <v>332</v>
      </c>
    </row>
    <row r="43" spans="2:19" x14ac:dyDescent="0.3">
      <c r="B43" s="13" t="s">
        <v>333</v>
      </c>
      <c r="C43" s="100">
        <v>15</v>
      </c>
      <c r="D43" s="100">
        <f t="shared" si="1"/>
        <v>15</v>
      </c>
      <c r="E43" t="s">
        <v>329</v>
      </c>
      <c r="F43" s="93" t="s">
        <v>334</v>
      </c>
    </row>
    <row r="44" spans="2:19" x14ac:dyDescent="0.3">
      <c r="B44" s="13" t="s">
        <v>335</v>
      </c>
      <c r="C44" s="102">
        <v>0.5</v>
      </c>
      <c r="D44" s="102">
        <f t="shared" si="1"/>
        <v>0.5</v>
      </c>
      <c r="E44" t="s">
        <v>183</v>
      </c>
      <c r="F44" s="13"/>
    </row>
    <row r="45" spans="2:19" x14ac:dyDescent="0.3">
      <c r="B45" s="13" t="s">
        <v>333</v>
      </c>
      <c r="C45" s="97">
        <v>5</v>
      </c>
      <c r="D45" s="97">
        <f>C45</f>
        <v>5</v>
      </c>
      <c r="E45" t="s">
        <v>329</v>
      </c>
      <c r="F45" s="13"/>
    </row>
    <row r="46" spans="2:19" x14ac:dyDescent="0.3">
      <c r="B46" s="13" t="s">
        <v>336</v>
      </c>
      <c r="C46" s="97">
        <f>C24/C19</f>
        <v>14.842700061087355</v>
      </c>
      <c r="D46" s="97" t="e">
        <f>D24/D19</f>
        <v>#REF!</v>
      </c>
      <c r="E46" t="s">
        <v>317</v>
      </c>
      <c r="F46" s="103" t="s">
        <v>337</v>
      </c>
      <c r="K46" s="13" t="s">
        <v>319</v>
      </c>
      <c r="M46" s="88"/>
      <c r="N46" s="13" t="s">
        <v>317</v>
      </c>
      <c r="O46" s="13" t="s">
        <v>320</v>
      </c>
    </row>
    <row r="47" spans="2:19" x14ac:dyDescent="0.3">
      <c r="B47" s="13" t="s">
        <v>338</v>
      </c>
      <c r="C47" s="104">
        <v>0</v>
      </c>
      <c r="D47" s="104">
        <f t="shared" si="1"/>
        <v>0</v>
      </c>
      <c r="E47" t="s">
        <v>322</v>
      </c>
      <c r="F47" t="s">
        <v>339</v>
      </c>
    </row>
    <row r="49" spans="2:27" x14ac:dyDescent="0.3">
      <c r="B49" s="84" t="s">
        <v>340</v>
      </c>
      <c r="C49" s="84"/>
      <c r="D49" s="84"/>
      <c r="E49" s="84"/>
      <c r="F49" s="84"/>
      <c r="G49" s="84"/>
      <c r="H49" s="85"/>
      <c r="I49" s="85"/>
      <c r="J49" s="85"/>
      <c r="K49" s="85"/>
      <c r="L49" s="85"/>
      <c r="M49" s="85"/>
    </row>
    <row r="50" spans="2:27" x14ac:dyDescent="0.3">
      <c r="B50" s="33" t="s">
        <v>289</v>
      </c>
      <c r="C50" s="33" t="s">
        <v>290</v>
      </c>
      <c r="D50" s="33" t="s">
        <v>291</v>
      </c>
      <c r="E50" s="33" t="s">
        <v>292</v>
      </c>
      <c r="F50" s="33" t="s">
        <v>293</v>
      </c>
      <c r="G50" s="33"/>
      <c r="H50" s="33"/>
      <c r="I50" s="105"/>
      <c r="J50" s="105"/>
      <c r="K50" s="105"/>
      <c r="L50" s="105"/>
      <c r="M50" s="105"/>
    </row>
    <row r="51" spans="2:27" x14ac:dyDescent="0.3">
      <c r="B51" s="13" t="s">
        <v>294</v>
      </c>
      <c r="C51" s="86">
        <f>'SNIS '!D81</f>
        <v>20332</v>
      </c>
      <c r="D51" s="554">
        <f>P51</f>
        <v>17807.418773403071</v>
      </c>
      <c r="E51" s="87" t="s">
        <v>34</v>
      </c>
      <c r="F51" s="13"/>
      <c r="G51" s="13"/>
      <c r="H51" s="13"/>
      <c r="P51" s="545">
        <f>SES!F95</f>
        <v>17807.418773403071</v>
      </c>
      <c r="Q51" s="13" t="s">
        <v>34</v>
      </c>
      <c r="R51" s="13" t="s">
        <v>558</v>
      </c>
    </row>
    <row r="52" spans="2:27" x14ac:dyDescent="0.3">
      <c r="B52" s="13" t="s">
        <v>295</v>
      </c>
      <c r="C52" s="87">
        <f>C18</f>
        <v>3.1050702504581551</v>
      </c>
      <c r="D52" s="87">
        <f>C52</f>
        <v>3.1050702504581551</v>
      </c>
      <c r="E52" s="87" t="s">
        <v>34</v>
      </c>
      <c r="F52" s="13" t="s">
        <v>536</v>
      </c>
      <c r="G52" s="13"/>
      <c r="H52" s="13"/>
      <c r="Q52" s="13"/>
      <c r="R52" s="13"/>
    </row>
    <row r="53" spans="2:27" x14ac:dyDescent="0.3">
      <c r="B53" s="13" t="s">
        <v>341</v>
      </c>
      <c r="C53" s="89">
        <f>'SNIS '!D83</f>
        <v>6506</v>
      </c>
      <c r="D53" s="555">
        <f>P53</f>
        <v>6593</v>
      </c>
      <c r="E53" s="89" t="s">
        <v>297</v>
      </c>
      <c r="F53" s="13" t="s">
        <v>540</v>
      </c>
      <c r="G53" s="13"/>
      <c r="H53" s="13"/>
      <c r="P53" s="545">
        <f>ROUNDUP(P54/D55,0)</f>
        <v>6593</v>
      </c>
      <c r="Q53" s="13" t="s">
        <v>297</v>
      </c>
      <c r="R53" s="13" t="s">
        <v>560</v>
      </c>
    </row>
    <row r="54" spans="2:27" x14ac:dyDescent="0.3">
      <c r="B54" s="13" t="s">
        <v>342</v>
      </c>
      <c r="C54" s="89">
        <f>'SNIS '!D85</f>
        <v>6918</v>
      </c>
      <c r="D54" s="555">
        <f>P54</f>
        <v>7010</v>
      </c>
      <c r="E54" s="89" t="s">
        <v>297</v>
      </c>
      <c r="F54" s="13" t="s">
        <v>541</v>
      </c>
      <c r="G54" s="13"/>
      <c r="H54" s="13"/>
      <c r="P54" s="545">
        <v>7010</v>
      </c>
      <c r="Q54" s="13" t="s">
        <v>297</v>
      </c>
      <c r="R54" s="13" t="s">
        <v>559</v>
      </c>
    </row>
    <row r="55" spans="2:27" x14ac:dyDescent="0.3">
      <c r="B55" s="13" t="s">
        <v>299</v>
      </c>
      <c r="C55" s="90">
        <f>+IFERROR(C54/C53,0)</f>
        <v>1.063326160467261</v>
      </c>
      <c r="D55" s="90">
        <f>C55</f>
        <v>1.063326160467261</v>
      </c>
      <c r="E55" s="90" t="s">
        <v>300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2:27" x14ac:dyDescent="0.3">
      <c r="B56" s="13" t="s">
        <v>301</v>
      </c>
      <c r="C56" s="90">
        <f>+IFERROR(C51/C53,0)</f>
        <v>3.125115278204734</v>
      </c>
      <c r="D56" s="90">
        <f>+IFERROR(D51/D53,0)</f>
        <v>2.700958406401194</v>
      </c>
      <c r="E56" s="90" t="s">
        <v>302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88"/>
      <c r="Q56" s="13" t="s">
        <v>302</v>
      </c>
      <c r="R56" s="13" t="s">
        <v>303</v>
      </c>
    </row>
    <row r="57" spans="2:27" s="13" customFormat="1" x14ac:dyDescent="0.3">
      <c r="B57" s="13" t="s">
        <v>343</v>
      </c>
      <c r="C57" s="91">
        <f>C23</f>
        <v>167.67922170275952</v>
      </c>
      <c r="D57" s="91">
        <f>C57</f>
        <v>167.67922170275952</v>
      </c>
      <c r="E57" s="92" t="s">
        <v>259</v>
      </c>
      <c r="F57" s="13" t="s">
        <v>305</v>
      </c>
      <c r="P57" s="88"/>
      <c r="Q57" s="13" t="s">
        <v>306</v>
      </c>
      <c r="R57" s="13" t="s">
        <v>309</v>
      </c>
      <c r="S57"/>
    </row>
    <row r="58" spans="2:27" s="13" customFormat="1" x14ac:dyDescent="0.3">
      <c r="B58" s="13" t="s">
        <v>344</v>
      </c>
      <c r="C58" s="92">
        <f>'SNIS '!D87*1000</f>
        <v>83000</v>
      </c>
      <c r="D58" s="94" t="e">
        <f>P58</f>
        <v>#REF!</v>
      </c>
      <c r="E58" s="92" t="s">
        <v>308</v>
      </c>
      <c r="F58" s="13" t="s">
        <v>556</v>
      </c>
      <c r="P58" s="88" t="e">
        <f>#REF!</f>
        <v>#REF!</v>
      </c>
      <c r="Q58" s="13" t="s">
        <v>308</v>
      </c>
      <c r="R58" s="13" t="s">
        <v>555</v>
      </c>
    </row>
    <row r="59" spans="2:27" s="13" customFormat="1" x14ac:dyDescent="0.3">
      <c r="B59" s="13" t="s">
        <v>345</v>
      </c>
      <c r="C59" s="94"/>
      <c r="D59" s="94">
        <f>Y59</f>
        <v>52</v>
      </c>
      <c r="E59" s="92" t="s">
        <v>322</v>
      </c>
      <c r="P59" s="88">
        <f>250/3.6</f>
        <v>69.444444444444443</v>
      </c>
      <c r="Q59" s="13" t="s">
        <v>322</v>
      </c>
      <c r="R59" s="13" t="s">
        <v>553</v>
      </c>
      <c r="T59" s="88">
        <v>73.02</v>
      </c>
      <c r="U59" s="13" t="s">
        <v>322</v>
      </c>
      <c r="V59" s="13" t="s">
        <v>554</v>
      </c>
      <c r="Y59" s="88">
        <v>52</v>
      </c>
      <c r="Z59" s="13" t="s">
        <v>322</v>
      </c>
      <c r="AA59" s="13" t="s">
        <v>615</v>
      </c>
    </row>
    <row r="60" spans="2:27" s="13" customFormat="1" x14ac:dyDescent="0.3">
      <c r="B60" s="13" t="s">
        <v>534</v>
      </c>
      <c r="C60" s="94"/>
      <c r="D60" s="94">
        <f>Y60</f>
        <v>1.5</v>
      </c>
      <c r="E60" s="92" t="s">
        <v>322</v>
      </c>
      <c r="P60" s="88">
        <f>170/3.6</f>
        <v>47.222222222222221</v>
      </c>
      <c r="Q60" s="13" t="s">
        <v>322</v>
      </c>
      <c r="R60" s="13" t="s">
        <v>553</v>
      </c>
      <c r="T60" s="88">
        <v>1.75</v>
      </c>
      <c r="U60" s="13" t="s">
        <v>322</v>
      </c>
      <c r="V60" s="13" t="s">
        <v>554</v>
      </c>
      <c r="Y60" s="88">
        <v>1.5</v>
      </c>
      <c r="Z60" s="13" t="s">
        <v>322</v>
      </c>
      <c r="AA60" s="13" t="s">
        <v>615</v>
      </c>
    </row>
    <row r="61" spans="2:27" s="13" customFormat="1" x14ac:dyDescent="0.3">
      <c r="B61" s="13" t="s">
        <v>346</v>
      </c>
      <c r="C61" s="12">
        <v>0.8</v>
      </c>
      <c r="D61" s="12">
        <f>C61</f>
        <v>0.8</v>
      </c>
      <c r="E61" s="13" t="s">
        <v>324</v>
      </c>
      <c r="F61" s="13" t="s">
        <v>347</v>
      </c>
      <c r="I61"/>
      <c r="J61"/>
      <c r="K61"/>
      <c r="L61"/>
      <c r="M61"/>
      <c r="N61"/>
      <c r="O61"/>
      <c r="P61"/>
      <c r="Q61"/>
      <c r="R61"/>
      <c r="T61" s="16"/>
    </row>
    <row r="62" spans="2:27" s="13" customFormat="1" x14ac:dyDescent="0.3">
      <c r="B62" s="13" t="s">
        <v>348</v>
      </c>
      <c r="C62" s="100">
        <v>0.1</v>
      </c>
      <c r="D62" s="100">
        <f>C62</f>
        <v>0.1</v>
      </c>
      <c r="E62" t="s">
        <v>349</v>
      </c>
      <c r="F62" t="s">
        <v>350</v>
      </c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2:27" s="13" customFormat="1" x14ac:dyDescent="0.3">
      <c r="B63" s="93" t="s">
        <v>351</v>
      </c>
      <c r="C63" s="106">
        <f>C58/C53</f>
        <v>12.757454657239471</v>
      </c>
      <c r="D63" s="106" t="e">
        <f>P63</f>
        <v>#REF!</v>
      </c>
      <c r="E63" t="s">
        <v>317</v>
      </c>
      <c r="F63" s="103" t="s">
        <v>352</v>
      </c>
      <c r="G63"/>
      <c r="H63"/>
      <c r="I63"/>
      <c r="J63"/>
      <c r="K63"/>
      <c r="L63"/>
      <c r="M63"/>
      <c r="N63" s="13" t="s">
        <v>319</v>
      </c>
      <c r="O63"/>
      <c r="P63" s="88" t="e">
        <f>D28</f>
        <v>#REF!</v>
      </c>
      <c r="Q63" s="13" t="s">
        <v>317</v>
      </c>
      <c r="R63" s="13" t="s">
        <v>614</v>
      </c>
      <c r="S63"/>
    </row>
    <row r="64" spans="2:27" x14ac:dyDescent="0.3">
      <c r="B64" s="13" t="s">
        <v>353</v>
      </c>
      <c r="C64" s="101">
        <v>0.01</v>
      </c>
      <c r="D64" s="101">
        <f>C64</f>
        <v>0.01</v>
      </c>
      <c r="E64" t="s">
        <v>183</v>
      </c>
      <c r="F64" s="13"/>
    </row>
    <row r="65" spans="2:18" x14ac:dyDescent="0.3">
      <c r="B65" s="93" t="s">
        <v>354</v>
      </c>
      <c r="C65" s="97">
        <f>C58/C53</f>
        <v>12.757454657239471</v>
      </c>
      <c r="D65" s="97" t="e">
        <f>P65</f>
        <v>#REF!</v>
      </c>
      <c r="E65" t="s">
        <v>317</v>
      </c>
      <c r="F65" s="103" t="s">
        <v>355</v>
      </c>
      <c r="N65" s="13" t="s">
        <v>319</v>
      </c>
      <c r="P65" s="88" t="e">
        <f>D46</f>
        <v>#REF!</v>
      </c>
      <c r="Q65" s="13" t="s">
        <v>317</v>
      </c>
      <c r="R65" s="13" t="s">
        <v>614</v>
      </c>
    </row>
    <row r="67" spans="2:18" x14ac:dyDescent="0.3"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</row>
    <row r="68" spans="2:18" x14ac:dyDescent="0.3">
      <c r="D68" s="108"/>
    </row>
  </sheetData>
  <phoneticPr fontId="25" type="noConversion"/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D75CD-F276-45E6-A9F5-5CE852DCFC5A}">
  <sheetPr>
    <tabColor theme="8" tint="0.59999389629810485"/>
  </sheetPr>
  <dimension ref="A1:DC134"/>
  <sheetViews>
    <sheetView showGridLines="0" zoomScale="80" zoomScaleNormal="80" workbookViewId="0"/>
  </sheetViews>
  <sheetFormatPr defaultRowHeight="14.4" x14ac:dyDescent="0.3"/>
  <cols>
    <col min="1" max="1" width="5.6640625" customWidth="1"/>
    <col min="2" max="9" width="12.6640625" customWidth="1"/>
    <col min="10" max="10" width="5.6640625" customWidth="1"/>
    <col min="11" max="18" width="12" customWidth="1"/>
    <col min="19" max="19" width="15.6640625" customWidth="1"/>
    <col min="20" max="20" width="5.6640625" customWidth="1"/>
    <col min="21" max="27" width="12" customWidth="1"/>
    <col min="28" max="28" width="5.6640625" customWidth="1"/>
    <col min="29" max="32" width="12" customWidth="1"/>
    <col min="33" max="33" width="5.6640625" customWidth="1"/>
    <col min="34" max="59" width="12.6640625" customWidth="1"/>
    <col min="60" max="60" width="5.6640625" customWidth="1"/>
    <col min="61" max="66" width="12" customWidth="1"/>
    <col min="67" max="69" width="13.6640625" customWidth="1"/>
    <col min="70" max="73" width="12" customWidth="1"/>
    <col min="74" max="74" width="5.6640625" customWidth="1"/>
    <col min="75" max="77" width="13.6640625" customWidth="1"/>
    <col min="78" max="78" width="5.6640625" customWidth="1"/>
    <col min="79" max="82" width="13.6640625" customWidth="1"/>
    <col min="83" max="83" width="5.6640625" customWidth="1"/>
    <col min="84" max="99" width="12" customWidth="1"/>
    <col min="101" max="101" width="19.109375" customWidth="1"/>
    <col min="102" max="102" width="10.109375" bestFit="1" customWidth="1"/>
    <col min="103" max="103" width="12.6640625" bestFit="1" customWidth="1"/>
    <col min="104" max="104" width="8" bestFit="1" customWidth="1"/>
    <col min="105" max="105" width="12.6640625" bestFit="1" customWidth="1"/>
    <col min="106" max="106" width="10.109375" bestFit="1" customWidth="1"/>
    <col min="107" max="107" width="7.33203125" bestFit="1" customWidth="1"/>
  </cols>
  <sheetData>
    <row r="1" spans="2:107" s="13" customFormat="1" ht="18" x14ac:dyDescent="0.3">
      <c r="B1" s="255"/>
      <c r="C1" s="32"/>
      <c r="CW1"/>
      <c r="CX1"/>
      <c r="CY1"/>
      <c r="CZ1"/>
    </row>
    <row r="2" spans="2:107" s="13" customFormat="1" x14ac:dyDescent="0.3"/>
    <row r="3" spans="2:107" x14ac:dyDescent="0.3">
      <c r="B3" s="13"/>
      <c r="C3" s="13"/>
      <c r="D3" s="13"/>
      <c r="E3" s="13"/>
      <c r="F3" s="13"/>
      <c r="G3" s="13"/>
    </row>
    <row r="4" spans="2:107" x14ac:dyDescent="0.3">
      <c r="B4" s="557"/>
      <c r="C4" s="557"/>
      <c r="D4" s="557"/>
      <c r="E4" s="557"/>
      <c r="F4" s="557"/>
      <c r="G4" s="557"/>
    </row>
    <row r="5" spans="2:107" x14ac:dyDescent="0.3">
      <c r="B5" s="13"/>
      <c r="C5" s="13"/>
      <c r="D5" s="13"/>
      <c r="E5" s="13"/>
      <c r="F5" s="13"/>
      <c r="G5" s="13"/>
    </row>
    <row r="6" spans="2:107" ht="15.6" x14ac:dyDescent="0.3">
      <c r="B6" s="558" t="s">
        <v>286</v>
      </c>
      <c r="C6" s="559"/>
      <c r="D6" s="559"/>
      <c r="E6" s="559"/>
      <c r="F6" s="559"/>
      <c r="G6" s="560"/>
    </row>
    <row r="7" spans="2:107" ht="15.6" x14ac:dyDescent="0.3">
      <c r="B7" s="561" t="s">
        <v>506</v>
      </c>
      <c r="C7" s="562"/>
      <c r="D7" s="562" t="s">
        <v>561</v>
      </c>
      <c r="E7" s="563"/>
      <c r="F7" s="563"/>
      <c r="G7" s="564"/>
    </row>
    <row r="8" spans="2:107" ht="15.6" x14ac:dyDescent="0.3">
      <c r="B8" s="565" t="s">
        <v>564</v>
      </c>
      <c r="C8" s="566"/>
      <c r="D8" s="566"/>
      <c r="E8" s="567"/>
      <c r="F8" s="567"/>
      <c r="G8" s="568"/>
    </row>
    <row r="9" spans="2:107" ht="15.6" x14ac:dyDescent="0.3">
      <c r="B9" s="569"/>
      <c r="C9" s="569"/>
      <c r="D9" s="569"/>
      <c r="E9" s="82"/>
      <c r="F9" s="13"/>
      <c r="G9" s="13"/>
    </row>
    <row r="10" spans="2:107" ht="18" x14ac:dyDescent="0.3">
      <c r="B10" s="570" t="s">
        <v>612</v>
      </c>
      <c r="C10" s="571"/>
      <c r="D10" s="572"/>
      <c r="E10" s="572"/>
      <c r="F10" s="572"/>
      <c r="G10" s="573"/>
    </row>
    <row r="11" spans="2:107" ht="18" x14ac:dyDescent="0.3">
      <c r="B11" s="574" t="s">
        <v>563</v>
      </c>
      <c r="C11" s="29"/>
      <c r="D11" s="31"/>
      <c r="E11" s="31"/>
      <c r="F11" s="31"/>
      <c r="G11" s="575"/>
    </row>
    <row r="12" spans="2:107" ht="18" x14ac:dyDescent="0.3">
      <c r="B12" s="576" t="s">
        <v>565</v>
      </c>
      <c r="C12" s="577"/>
      <c r="D12" s="578"/>
      <c r="E12" s="578"/>
      <c r="F12" s="578"/>
      <c r="G12" s="579"/>
    </row>
    <row r="14" spans="2:107" s="13" customFormat="1" ht="18" x14ac:dyDescent="0.3">
      <c r="B14" s="127" t="s">
        <v>520</v>
      </c>
      <c r="C14" s="128"/>
      <c r="D14" s="129"/>
      <c r="E14" s="129"/>
      <c r="F14" s="129"/>
      <c r="G14" s="129"/>
      <c r="H14" s="129"/>
      <c r="I14" s="129"/>
      <c r="V14"/>
      <c r="W14"/>
      <c r="X14"/>
      <c r="Y14"/>
      <c r="Z14"/>
      <c r="BJ14"/>
      <c r="BK14"/>
      <c r="BL14"/>
      <c r="BM14"/>
      <c r="BN14"/>
      <c r="BO14"/>
      <c r="BP14"/>
      <c r="BQ14"/>
      <c r="BR14"/>
      <c r="BS14"/>
      <c r="BT14"/>
      <c r="BX14" s="16"/>
      <c r="CA14"/>
      <c r="CB14"/>
      <c r="CC14"/>
      <c r="CD14"/>
      <c r="CF14" s="643" t="s">
        <v>369</v>
      </c>
      <c r="CG14" s="644"/>
      <c r="CH14" s="644"/>
      <c r="CI14" s="644"/>
      <c r="CJ14" s="644"/>
      <c r="CK14" s="644"/>
      <c r="CL14" s="644"/>
      <c r="CM14" s="644"/>
      <c r="CN14" s="644"/>
      <c r="CO14" s="644"/>
      <c r="CP14" s="644"/>
      <c r="CQ14" s="644"/>
      <c r="CR14" s="644"/>
      <c r="CS14" s="644"/>
      <c r="CT14" s="644"/>
      <c r="CU14" s="645"/>
      <c r="CW14" s="130" t="s">
        <v>370</v>
      </c>
      <c r="CX14" s="641" t="s">
        <v>371</v>
      </c>
      <c r="CY14" s="642"/>
      <c r="CZ14" s="131" t="s">
        <v>372</v>
      </c>
      <c r="DA14" s="641" t="s">
        <v>373</v>
      </c>
      <c r="DB14" s="642"/>
      <c r="DC14" s="5" t="s">
        <v>372</v>
      </c>
    </row>
    <row r="15" spans="2:107" ht="15.6" x14ac:dyDescent="0.3">
      <c r="B15" s="125"/>
      <c r="C15" s="125"/>
      <c r="D15" s="79"/>
      <c r="E15" s="79"/>
      <c r="F15" s="79"/>
      <c r="G15" s="79"/>
      <c r="H15" s="80"/>
      <c r="I15" s="79"/>
      <c r="AZ15" s="13"/>
      <c r="BA15" s="13"/>
      <c r="BB15" s="13"/>
      <c r="BC15" s="13"/>
      <c r="BD15" s="13"/>
      <c r="BE15" s="13"/>
      <c r="BF15" s="13"/>
      <c r="BG15" s="13"/>
      <c r="BI15" s="13"/>
      <c r="BS15" s="132"/>
      <c r="BT15" s="132"/>
      <c r="CF15" s="646" t="s">
        <v>374</v>
      </c>
      <c r="CG15" s="647"/>
      <c r="CH15" s="647"/>
      <c r="CI15" s="648"/>
      <c r="CJ15" s="646" t="s">
        <v>375</v>
      </c>
      <c r="CK15" s="647"/>
      <c r="CL15" s="647"/>
      <c r="CM15" s="648"/>
      <c r="CN15" s="646" t="s">
        <v>376</v>
      </c>
      <c r="CO15" s="647"/>
      <c r="CP15" s="647"/>
      <c r="CQ15" s="648"/>
      <c r="CR15" s="646" t="s">
        <v>377</v>
      </c>
      <c r="CS15" s="647"/>
      <c r="CT15" s="647"/>
      <c r="CU15" s="648"/>
      <c r="CW15" s="133" t="s">
        <v>378</v>
      </c>
      <c r="CX15" s="10" t="s">
        <v>379</v>
      </c>
      <c r="CY15" s="134" t="s">
        <v>380</v>
      </c>
      <c r="CZ15" s="134" t="s">
        <v>381</v>
      </c>
      <c r="DA15" s="10" t="s">
        <v>379</v>
      </c>
      <c r="DB15" s="134" t="s">
        <v>380</v>
      </c>
      <c r="DC15" s="134" t="s">
        <v>381</v>
      </c>
    </row>
    <row r="16" spans="2:107" s="135" customFormat="1" ht="16.2" x14ac:dyDescent="0.35">
      <c r="B16" s="109" t="s">
        <v>356</v>
      </c>
      <c r="C16" s="109"/>
      <c r="D16" s="109"/>
      <c r="E16" s="109"/>
      <c r="F16" s="109"/>
      <c r="G16" s="109"/>
      <c r="H16" s="109"/>
      <c r="I16" s="109"/>
      <c r="K16" s="660" t="s">
        <v>382</v>
      </c>
      <c r="L16" s="660"/>
      <c r="M16" s="660"/>
      <c r="N16" s="660"/>
      <c r="O16" s="660"/>
      <c r="P16" s="660"/>
      <c r="Q16" s="660"/>
      <c r="R16" s="660"/>
      <c r="S16" s="660"/>
      <c r="T16" s="136"/>
      <c r="U16" s="137" t="s">
        <v>383</v>
      </c>
      <c r="AC16" s="138" t="s">
        <v>384</v>
      </c>
      <c r="AH16" s="139" t="s">
        <v>385</v>
      </c>
      <c r="BI16" s="139" t="s">
        <v>386</v>
      </c>
      <c r="BJ16" s="139"/>
      <c r="BK16" s="139"/>
      <c r="BL16" s="139"/>
      <c r="BM16" s="139"/>
      <c r="BN16" s="139"/>
      <c r="BO16" s="139"/>
      <c r="BP16" s="139"/>
      <c r="BQ16" s="139"/>
      <c r="BR16" s="140"/>
      <c r="BS16" s="141"/>
      <c r="BT16" s="141"/>
      <c r="BW16" s="142" t="s">
        <v>387</v>
      </c>
      <c r="BX16" s="143" t="s">
        <v>387</v>
      </c>
      <c r="BY16" s="144" t="s">
        <v>387</v>
      </c>
      <c r="BZ16"/>
      <c r="CA16" s="638" t="s">
        <v>388</v>
      </c>
      <c r="CB16" s="639"/>
      <c r="CC16" s="639"/>
      <c r="CD16" s="640"/>
      <c r="CF16" s="649" t="s">
        <v>389</v>
      </c>
      <c r="CG16" s="650"/>
      <c r="CH16" s="650"/>
      <c r="CI16" s="651"/>
      <c r="CJ16" s="649" t="s">
        <v>390</v>
      </c>
      <c r="CK16" s="650"/>
      <c r="CL16" s="650"/>
      <c r="CM16" s="651"/>
      <c r="CN16" s="649" t="s">
        <v>391</v>
      </c>
      <c r="CO16" s="650"/>
      <c r="CP16" s="650"/>
      <c r="CQ16" s="651"/>
      <c r="CR16" s="649" t="s">
        <v>392</v>
      </c>
      <c r="CS16" s="650"/>
      <c r="CT16" s="650"/>
      <c r="CU16" s="651"/>
      <c r="CW16" s="7" t="s">
        <v>374</v>
      </c>
      <c r="CX16" s="145">
        <v>3000</v>
      </c>
      <c r="CY16" s="146"/>
      <c r="CZ16" s="145">
        <v>28.571428571428569</v>
      </c>
      <c r="DA16" s="146"/>
      <c r="DB16" s="147" t="s">
        <v>393</v>
      </c>
      <c r="DC16" s="148">
        <v>1.7999999999999999E-2</v>
      </c>
    </row>
    <row r="17" spans="2:107" s="137" customFormat="1" ht="57.6" x14ac:dyDescent="0.3">
      <c r="B17" s="664" t="s">
        <v>357</v>
      </c>
      <c r="C17" s="665"/>
      <c r="D17" s="110" t="s">
        <v>358</v>
      </c>
      <c r="E17" s="110" t="s">
        <v>359</v>
      </c>
      <c r="F17" s="110" t="s">
        <v>360</v>
      </c>
      <c r="G17" s="110" t="s">
        <v>361</v>
      </c>
      <c r="H17" s="110" t="s">
        <v>362</v>
      </c>
      <c r="I17" s="111" t="s">
        <v>363</v>
      </c>
      <c r="J17" s="135"/>
      <c r="K17" s="149" t="s">
        <v>394</v>
      </c>
      <c r="L17" s="110" t="s">
        <v>395</v>
      </c>
      <c r="M17" s="110" t="s">
        <v>396</v>
      </c>
      <c r="N17" s="110" t="s">
        <v>397</v>
      </c>
      <c r="O17" s="110" t="s">
        <v>398</v>
      </c>
      <c r="P17" s="111" t="s">
        <v>399</v>
      </c>
      <c r="Q17" s="654" t="s">
        <v>400</v>
      </c>
      <c r="R17" s="655"/>
      <c r="S17" s="656"/>
      <c r="T17" s="64"/>
      <c r="U17" s="150" t="s">
        <v>401</v>
      </c>
      <c r="V17" s="657" t="s">
        <v>519</v>
      </c>
      <c r="W17" s="658"/>
      <c r="X17" s="151" t="s">
        <v>403</v>
      </c>
      <c r="Y17" s="151" t="s">
        <v>404</v>
      </c>
      <c r="Z17" s="151" t="s">
        <v>405</v>
      </c>
      <c r="AA17" s="152" t="s">
        <v>406</v>
      </c>
      <c r="AB17" s="33"/>
      <c r="AC17" s="150" t="s">
        <v>396</v>
      </c>
      <c r="AD17" s="151" t="s">
        <v>399</v>
      </c>
      <c r="AE17" s="657" t="s">
        <v>407</v>
      </c>
      <c r="AF17" s="659"/>
      <c r="AG17" s="33"/>
      <c r="AH17" s="150" t="s">
        <v>407</v>
      </c>
      <c r="AI17" s="151" t="s">
        <v>542</v>
      </c>
      <c r="AJ17" s="151" t="s">
        <v>543</v>
      </c>
      <c r="AK17" s="151" t="s">
        <v>544</v>
      </c>
      <c r="AL17" s="151" t="s">
        <v>545</v>
      </c>
      <c r="AM17" s="151" t="s">
        <v>546</v>
      </c>
      <c r="AN17" s="151" t="s">
        <v>547</v>
      </c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 t="s">
        <v>408</v>
      </c>
      <c r="BA17" s="151" t="s">
        <v>403</v>
      </c>
      <c r="BB17" s="151" t="s">
        <v>409</v>
      </c>
      <c r="BC17" s="151" t="s">
        <v>410</v>
      </c>
      <c r="BD17" s="151" t="s">
        <v>404</v>
      </c>
      <c r="BE17" s="151" t="s">
        <v>405</v>
      </c>
      <c r="BF17" s="153" t="s">
        <v>411</v>
      </c>
      <c r="BG17" s="152" t="s">
        <v>412</v>
      </c>
      <c r="BH17" s="33"/>
      <c r="BI17" s="150" t="s">
        <v>413</v>
      </c>
      <c r="BJ17" s="151" t="s">
        <v>414</v>
      </c>
      <c r="BK17" s="151" t="s">
        <v>415</v>
      </c>
      <c r="BL17" s="151" t="s">
        <v>416</v>
      </c>
      <c r="BM17" s="151" t="s">
        <v>417</v>
      </c>
      <c r="BN17" s="152" t="s">
        <v>418</v>
      </c>
      <c r="BO17" s="150" t="s">
        <v>419</v>
      </c>
      <c r="BP17" s="151" t="s">
        <v>420</v>
      </c>
      <c r="BQ17" s="152" t="s">
        <v>421</v>
      </c>
      <c r="BR17" s="150" t="s">
        <v>422</v>
      </c>
      <c r="BS17" s="151" t="s">
        <v>423</v>
      </c>
      <c r="BT17" s="153" t="s">
        <v>535</v>
      </c>
      <c r="BU17" s="152" t="s">
        <v>331</v>
      </c>
      <c r="BV17" s="154"/>
      <c r="BW17" s="155" t="s">
        <v>424</v>
      </c>
      <c r="BX17" s="156" t="s">
        <v>425</v>
      </c>
      <c r="BY17" s="157" t="s">
        <v>426</v>
      </c>
      <c r="BZ17"/>
      <c r="CA17" s="158" t="s">
        <v>427</v>
      </c>
      <c r="CB17" s="156" t="s">
        <v>428</v>
      </c>
      <c r="CC17" s="156" t="s">
        <v>429</v>
      </c>
      <c r="CD17" s="159" t="s">
        <v>430</v>
      </c>
      <c r="CE17" s="33"/>
      <c r="CF17" s="158" t="s">
        <v>431</v>
      </c>
      <c r="CG17" s="156" t="s">
        <v>394</v>
      </c>
      <c r="CH17" s="156" t="s">
        <v>432</v>
      </c>
      <c r="CI17" s="159" t="s">
        <v>433</v>
      </c>
      <c r="CJ17" s="158" t="s">
        <v>431</v>
      </c>
      <c r="CK17" s="156" t="s">
        <v>394</v>
      </c>
      <c r="CL17" s="156" t="s">
        <v>432</v>
      </c>
      <c r="CM17" s="159" t="s">
        <v>433</v>
      </c>
      <c r="CN17" s="158" t="s">
        <v>431</v>
      </c>
      <c r="CO17" s="156" t="s">
        <v>394</v>
      </c>
      <c r="CP17" s="156" t="s">
        <v>432</v>
      </c>
      <c r="CQ17" s="159" t="s">
        <v>433</v>
      </c>
      <c r="CR17" s="158" t="s">
        <v>431</v>
      </c>
      <c r="CS17" s="156" t="s">
        <v>394</v>
      </c>
      <c r="CT17" s="156" t="s">
        <v>432</v>
      </c>
      <c r="CU17" s="159" t="s">
        <v>433</v>
      </c>
      <c r="CW17" s="160" t="s">
        <v>375</v>
      </c>
      <c r="CX17" s="161">
        <v>8000</v>
      </c>
      <c r="CY17" s="161">
        <v>105000</v>
      </c>
      <c r="CZ17" s="145">
        <v>76.190476190476204</v>
      </c>
      <c r="DA17" s="161">
        <v>105000</v>
      </c>
      <c r="DB17" s="161">
        <v>8000</v>
      </c>
      <c r="DC17" s="162"/>
    </row>
    <row r="18" spans="2:107" s="135" customFormat="1" ht="15.6" x14ac:dyDescent="0.3">
      <c r="B18" s="112" t="s">
        <v>364</v>
      </c>
      <c r="C18" s="113" t="s">
        <v>365</v>
      </c>
      <c r="D18" s="113" t="s">
        <v>366</v>
      </c>
      <c r="E18" s="113" t="s">
        <v>367</v>
      </c>
      <c r="F18" s="113" t="s">
        <v>366</v>
      </c>
      <c r="G18" s="113" t="s">
        <v>259</v>
      </c>
      <c r="H18" s="113" t="s">
        <v>368</v>
      </c>
      <c r="I18" s="114" t="s">
        <v>368</v>
      </c>
      <c r="J18" s="163"/>
      <c r="K18" s="112" t="s">
        <v>434</v>
      </c>
      <c r="L18" s="113" t="s">
        <v>435</v>
      </c>
      <c r="M18" s="113" t="s">
        <v>435</v>
      </c>
      <c r="N18" s="113" t="s">
        <v>435</v>
      </c>
      <c r="O18" s="113" t="s">
        <v>183</v>
      </c>
      <c r="P18" s="114" t="s">
        <v>435</v>
      </c>
      <c r="Q18" s="112" t="s">
        <v>435</v>
      </c>
      <c r="R18" s="113" t="s">
        <v>434</v>
      </c>
      <c r="S18" s="114" t="s">
        <v>436</v>
      </c>
      <c r="T18" s="164"/>
      <c r="U18" s="165" t="s">
        <v>435</v>
      </c>
      <c r="V18" s="166" t="s">
        <v>434</v>
      </c>
      <c r="W18" s="166" t="s">
        <v>435</v>
      </c>
      <c r="X18" s="166" t="s">
        <v>435</v>
      </c>
      <c r="Y18" s="166" t="s">
        <v>435</v>
      </c>
      <c r="Z18" s="166" t="s">
        <v>435</v>
      </c>
      <c r="AA18" s="167" t="s">
        <v>183</v>
      </c>
      <c r="AB18" s="13"/>
      <c r="AC18" s="165" t="s">
        <v>435</v>
      </c>
      <c r="AD18" s="166" t="s">
        <v>435</v>
      </c>
      <c r="AE18" s="166" t="s">
        <v>435</v>
      </c>
      <c r="AF18" s="167" t="s">
        <v>434</v>
      </c>
      <c r="AG18" s="163"/>
      <c r="AH18" s="165" t="s">
        <v>434</v>
      </c>
      <c r="AI18" s="166" t="s">
        <v>437</v>
      </c>
      <c r="AJ18" s="166" t="s">
        <v>437</v>
      </c>
      <c r="AK18" s="166" t="s">
        <v>437</v>
      </c>
      <c r="AL18" s="166" t="s">
        <v>437</v>
      </c>
      <c r="AM18" s="166" t="s">
        <v>437</v>
      </c>
      <c r="AN18" s="166" t="s">
        <v>437</v>
      </c>
      <c r="AO18" s="166" t="s">
        <v>437</v>
      </c>
      <c r="AP18" s="166" t="s">
        <v>437</v>
      </c>
      <c r="AQ18" s="166" t="s">
        <v>437</v>
      </c>
      <c r="AR18" s="166" t="s">
        <v>437</v>
      </c>
      <c r="AS18" s="166" t="s">
        <v>437</v>
      </c>
      <c r="AT18" s="166" t="s">
        <v>437</v>
      </c>
      <c r="AU18" s="166" t="s">
        <v>437</v>
      </c>
      <c r="AV18" s="166" t="s">
        <v>437</v>
      </c>
      <c r="AW18" s="166" t="s">
        <v>437</v>
      </c>
      <c r="AX18" s="166" t="s">
        <v>437</v>
      </c>
      <c r="AY18" s="166" t="s">
        <v>437</v>
      </c>
      <c r="AZ18" s="166" t="s">
        <v>437</v>
      </c>
      <c r="BA18" s="166" t="s">
        <v>437</v>
      </c>
      <c r="BB18" s="166" t="s">
        <v>183</v>
      </c>
      <c r="BC18" s="166" t="s">
        <v>437</v>
      </c>
      <c r="BD18" s="166" t="s">
        <v>437</v>
      </c>
      <c r="BE18" s="166" t="s">
        <v>437</v>
      </c>
      <c r="BF18" s="168" t="s">
        <v>437</v>
      </c>
      <c r="BG18" s="167" t="s">
        <v>183</v>
      </c>
      <c r="BH18" s="163"/>
      <c r="BI18" s="165" t="s">
        <v>438</v>
      </c>
      <c r="BJ18" s="166" t="s">
        <v>438</v>
      </c>
      <c r="BK18" s="166" t="s">
        <v>438</v>
      </c>
      <c r="BL18" s="166" t="s">
        <v>297</v>
      </c>
      <c r="BM18" s="166" t="s">
        <v>438</v>
      </c>
      <c r="BN18" s="167" t="s">
        <v>438</v>
      </c>
      <c r="BO18" s="165" t="s">
        <v>438</v>
      </c>
      <c r="BP18" s="169" t="s">
        <v>438</v>
      </c>
      <c r="BQ18" s="167" t="s">
        <v>438</v>
      </c>
      <c r="BR18" s="165" t="s">
        <v>439</v>
      </c>
      <c r="BS18" s="166" t="s">
        <v>439</v>
      </c>
      <c r="BT18" s="166" t="s">
        <v>439</v>
      </c>
      <c r="BU18" s="167" t="s">
        <v>439</v>
      </c>
      <c r="BV18" s="170"/>
      <c r="BW18" s="171" t="s">
        <v>440</v>
      </c>
      <c r="BX18" s="166" t="s">
        <v>441</v>
      </c>
      <c r="BY18" s="172" t="s">
        <v>254</v>
      </c>
      <c r="BZ18"/>
      <c r="CA18" s="165" t="s">
        <v>442</v>
      </c>
      <c r="CB18" s="166" t="s">
        <v>443</v>
      </c>
      <c r="CC18" s="166" t="s">
        <v>444</v>
      </c>
      <c r="CD18" s="167" t="s">
        <v>445</v>
      </c>
      <c r="CE18" s="13"/>
      <c r="CF18" s="165" t="s">
        <v>446</v>
      </c>
      <c r="CG18" s="166" t="s">
        <v>447</v>
      </c>
      <c r="CH18" s="166" t="s">
        <v>448</v>
      </c>
      <c r="CI18" s="167" t="s">
        <v>449</v>
      </c>
      <c r="CJ18" s="165" t="s">
        <v>446</v>
      </c>
      <c r="CK18" s="166" t="s">
        <v>447</v>
      </c>
      <c r="CL18" s="166" t="s">
        <v>448</v>
      </c>
      <c r="CM18" s="167" t="s">
        <v>449</v>
      </c>
      <c r="CN18" s="165" t="s">
        <v>446</v>
      </c>
      <c r="CO18" s="166" t="s">
        <v>447</v>
      </c>
      <c r="CP18" s="166" t="s">
        <v>448</v>
      </c>
      <c r="CQ18" s="167" t="s">
        <v>449</v>
      </c>
      <c r="CR18" s="165" t="s">
        <v>446</v>
      </c>
      <c r="CS18" s="166" t="s">
        <v>447</v>
      </c>
      <c r="CT18" s="166" t="s">
        <v>448</v>
      </c>
      <c r="CU18" s="167" t="s">
        <v>449</v>
      </c>
      <c r="CW18" s="160" t="s">
        <v>450</v>
      </c>
      <c r="CX18" s="145">
        <v>1000</v>
      </c>
      <c r="CY18" s="161">
        <v>105000</v>
      </c>
      <c r="CZ18" s="145">
        <v>9.5238095238095255</v>
      </c>
      <c r="DA18" s="146"/>
      <c r="DB18" s="173"/>
      <c r="DC18" s="173"/>
    </row>
    <row r="19" spans="2:107" ht="15.6" x14ac:dyDescent="0.3">
      <c r="B19" s="115">
        <v>0</v>
      </c>
      <c r="C19" s="116">
        <v>2023</v>
      </c>
      <c r="D19" s="41">
        <v>17647.820500135796</v>
      </c>
      <c r="E19" s="117">
        <v>0.98174794785127961</v>
      </c>
      <c r="F19" s="41">
        <v>17325.711560056061</v>
      </c>
      <c r="G19" s="118">
        <v>167.67922170275952</v>
      </c>
      <c r="H19" s="41">
        <v>6468</v>
      </c>
      <c r="I19" s="81">
        <v>6884</v>
      </c>
      <c r="J19" s="174"/>
      <c r="K19" s="175">
        <v>2905.16</v>
      </c>
      <c r="L19" s="118">
        <v>33.624537037037037</v>
      </c>
      <c r="M19" s="118">
        <v>40.35</v>
      </c>
      <c r="N19" s="118">
        <v>60.53</v>
      </c>
      <c r="O19" s="43">
        <v>0.4466775681416244</v>
      </c>
      <c r="P19" s="176">
        <v>18.023439874514544</v>
      </c>
      <c r="Q19" s="177">
        <v>58.373439874514546</v>
      </c>
      <c r="R19" s="118">
        <v>5043.465205158057</v>
      </c>
      <c r="S19" s="176">
        <v>1842125.67</v>
      </c>
      <c r="T19" s="178"/>
      <c r="U19" s="179">
        <v>58.373439874514546</v>
      </c>
      <c r="V19" s="180">
        <v>7620</v>
      </c>
      <c r="W19" s="181">
        <v>88.194444444444443</v>
      </c>
      <c r="X19" s="180">
        <v>0</v>
      </c>
      <c r="Y19" s="180">
        <v>0</v>
      </c>
      <c r="Z19" s="180">
        <v>88.194444444444443</v>
      </c>
      <c r="AA19" s="182">
        <v>0.66187207416772398</v>
      </c>
      <c r="AC19" s="179">
        <v>40.35</v>
      </c>
      <c r="AD19" s="180">
        <v>18.023439874514544</v>
      </c>
      <c r="AE19" s="118">
        <v>29.186719937257273</v>
      </c>
      <c r="AF19" s="183">
        <v>2521.7326025790285</v>
      </c>
      <c r="AH19" s="179">
        <v>2521.7326025790285</v>
      </c>
      <c r="AI19" s="118">
        <v>500</v>
      </c>
      <c r="AJ19" s="118">
        <v>500</v>
      </c>
      <c r="AK19" s="118">
        <v>150</v>
      </c>
      <c r="AL19" s="118">
        <v>60</v>
      </c>
      <c r="AM19" s="118">
        <v>550</v>
      </c>
      <c r="AN19" s="118">
        <v>500</v>
      </c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>
        <v>2260</v>
      </c>
      <c r="BA19" s="118">
        <v>-261.73260257902848</v>
      </c>
      <c r="BB19" s="43">
        <v>1.1158108860969154</v>
      </c>
      <c r="BC19" s="118"/>
      <c r="BD19" s="118">
        <v>0</v>
      </c>
      <c r="BE19" s="118">
        <v>2260</v>
      </c>
      <c r="BF19" s="184">
        <v>-261.73260257902848</v>
      </c>
      <c r="BG19" s="182">
        <v>1.1158108860969154</v>
      </c>
      <c r="BI19" s="185">
        <v>6468</v>
      </c>
      <c r="BJ19" s="41">
        <v>3234</v>
      </c>
      <c r="BK19" s="42">
        <v>3234</v>
      </c>
      <c r="BL19" s="42">
        <v>6468</v>
      </c>
      <c r="BM19" s="42">
        <v>3234</v>
      </c>
      <c r="BN19" s="186">
        <v>3234</v>
      </c>
      <c r="BO19" s="389">
        <v>6884</v>
      </c>
      <c r="BP19" s="390">
        <v>6884</v>
      </c>
      <c r="BQ19" s="186">
        <v>0</v>
      </c>
      <c r="BR19" s="187">
        <v>98256.040000000023</v>
      </c>
      <c r="BS19" s="118">
        <v>98256.040000000023</v>
      </c>
      <c r="BT19" s="184">
        <v>10981</v>
      </c>
      <c r="BU19" s="188">
        <v>98256.040000000023</v>
      </c>
      <c r="BV19" s="16"/>
      <c r="BW19" s="189">
        <v>5043.465205158057</v>
      </c>
      <c r="BX19" s="190">
        <v>153510.47218199837</v>
      </c>
      <c r="BY19" s="191">
        <v>1842125.6661839804</v>
      </c>
      <c r="CA19" s="187">
        <v>0.89</v>
      </c>
      <c r="CB19" s="190">
        <v>4488.6840325906705</v>
      </c>
      <c r="CC19" s="190">
        <v>136624.32024197854</v>
      </c>
      <c r="CD19" s="192">
        <v>1639491.8429037423</v>
      </c>
      <c r="CF19" s="175">
        <v>0</v>
      </c>
      <c r="CG19" s="118">
        <v>0</v>
      </c>
      <c r="CH19" s="118">
        <v>0</v>
      </c>
      <c r="CI19" s="176">
        <v>0</v>
      </c>
      <c r="CJ19" s="175">
        <v>76.190476190476204</v>
      </c>
      <c r="CK19" s="118">
        <v>384.2640156310901</v>
      </c>
      <c r="CL19" s="118">
        <v>11696.035975771307</v>
      </c>
      <c r="CM19" s="176">
        <v>140352.43170925567</v>
      </c>
      <c r="CN19" s="175">
        <v>9.5238095238095255</v>
      </c>
      <c r="CO19" s="118">
        <v>48.033001953886263</v>
      </c>
      <c r="CP19" s="118">
        <v>1462.0044969714133</v>
      </c>
      <c r="CQ19" s="176">
        <v>17544.053963656959</v>
      </c>
      <c r="CR19" s="175">
        <v>0</v>
      </c>
      <c r="CS19" s="118">
        <v>0</v>
      </c>
      <c r="CT19" s="118">
        <v>0</v>
      </c>
      <c r="CU19" s="176">
        <v>0</v>
      </c>
      <c r="CW19" s="160" t="s">
        <v>451</v>
      </c>
      <c r="CX19" s="145">
        <v>1000</v>
      </c>
      <c r="CY19" s="161">
        <v>105000</v>
      </c>
      <c r="CZ19" s="145">
        <v>9.5238095238095255</v>
      </c>
      <c r="DA19" s="146"/>
      <c r="DB19" s="173"/>
      <c r="DC19" s="173"/>
    </row>
    <row r="20" spans="2:107" x14ac:dyDescent="0.3">
      <c r="B20" s="119">
        <v>1</v>
      </c>
      <c r="C20" s="252">
        <v>2024</v>
      </c>
      <c r="D20" s="62">
        <v>17767.82567953672</v>
      </c>
      <c r="E20" s="278">
        <v>0.99174794785127962</v>
      </c>
      <c r="F20" s="69">
        <v>17621.204655459809</v>
      </c>
      <c r="G20" s="120">
        <v>167.67922170275952</v>
      </c>
      <c r="H20" s="62">
        <v>6578</v>
      </c>
      <c r="I20" s="253">
        <v>7001</v>
      </c>
      <c r="J20" s="174"/>
      <c r="K20" s="193">
        <v>2954.71</v>
      </c>
      <c r="L20" s="279">
        <v>34.19803240740741</v>
      </c>
      <c r="M20" s="279">
        <v>41.04</v>
      </c>
      <c r="N20" s="279">
        <v>61.56</v>
      </c>
      <c r="O20" s="63">
        <v>0.43167756814162439</v>
      </c>
      <c r="P20" s="194">
        <v>17.716047396532264</v>
      </c>
      <c r="Q20" s="195">
        <v>58.756047396532267</v>
      </c>
      <c r="R20" s="120">
        <v>5076.5224950603879</v>
      </c>
      <c r="S20" s="194">
        <v>1854199.84</v>
      </c>
      <c r="T20" s="178"/>
      <c r="U20" s="196">
        <v>58.756047396532267</v>
      </c>
      <c r="V20" s="197">
        <v>7620</v>
      </c>
      <c r="W20" s="197">
        <v>88.194444444444443</v>
      </c>
      <c r="X20" s="197">
        <v>0</v>
      </c>
      <c r="Y20" s="197">
        <v>0</v>
      </c>
      <c r="Z20" s="197">
        <v>88.194444444444443</v>
      </c>
      <c r="AA20" s="198">
        <v>0.66621030118902724</v>
      </c>
      <c r="AC20" s="196">
        <v>41.04</v>
      </c>
      <c r="AD20" s="197">
        <v>17.716047396532264</v>
      </c>
      <c r="AE20" s="279">
        <v>29.378023698266134</v>
      </c>
      <c r="AF20" s="199">
        <v>2538.2612475301939</v>
      </c>
      <c r="AH20" s="196">
        <v>2538.2612475301939</v>
      </c>
      <c r="AI20" s="120">
        <v>500</v>
      </c>
      <c r="AJ20" s="120">
        <v>500</v>
      </c>
      <c r="AK20" s="120">
        <v>150</v>
      </c>
      <c r="AL20" s="120">
        <v>60</v>
      </c>
      <c r="AM20" s="120">
        <v>550</v>
      </c>
      <c r="AN20" s="120">
        <v>500</v>
      </c>
      <c r="AO20" s="120">
        <v>0</v>
      </c>
      <c r="AP20" s="120">
        <v>0</v>
      </c>
      <c r="AQ20" s="120">
        <v>0</v>
      </c>
      <c r="AR20" s="120">
        <v>0</v>
      </c>
      <c r="AS20" s="120">
        <v>0</v>
      </c>
      <c r="AT20" s="120">
        <v>0</v>
      </c>
      <c r="AU20" s="120">
        <v>0</v>
      </c>
      <c r="AV20" s="120">
        <v>0</v>
      </c>
      <c r="AW20" s="120">
        <v>0</v>
      </c>
      <c r="AX20" s="120">
        <v>0</v>
      </c>
      <c r="AY20" s="120">
        <v>0</v>
      </c>
      <c r="AZ20" s="120">
        <v>2260</v>
      </c>
      <c r="BA20" s="120">
        <v>-278.26124753019394</v>
      </c>
      <c r="BB20" s="71">
        <v>1.1231244458098204</v>
      </c>
      <c r="BC20" s="120">
        <v>500</v>
      </c>
      <c r="BD20" s="120">
        <v>500</v>
      </c>
      <c r="BE20" s="120">
        <v>2760</v>
      </c>
      <c r="BF20" s="200">
        <v>0</v>
      </c>
      <c r="BG20" s="198">
        <v>0.91965987229354851</v>
      </c>
      <c r="BI20" s="201">
        <v>110</v>
      </c>
      <c r="BJ20" s="69">
        <v>55</v>
      </c>
      <c r="BK20" s="70">
        <v>55</v>
      </c>
      <c r="BL20" s="70">
        <v>6578</v>
      </c>
      <c r="BM20" s="70">
        <v>323</v>
      </c>
      <c r="BN20" s="70">
        <v>323</v>
      </c>
      <c r="BO20" s="201">
        <v>117</v>
      </c>
      <c r="BP20" s="70">
        <v>7001</v>
      </c>
      <c r="BQ20" s="546">
        <v>3442</v>
      </c>
      <c r="BR20" s="203">
        <v>1714.9655234657046</v>
      </c>
      <c r="BS20" s="120">
        <v>99971.005523465734</v>
      </c>
      <c r="BT20" s="200">
        <v>1098.0999999999999</v>
      </c>
      <c r="BU20" s="204">
        <v>1194.5409333333341</v>
      </c>
      <c r="BV20" s="16"/>
      <c r="BW20" s="205">
        <v>5076.5224950603879</v>
      </c>
      <c r="BX20" s="206">
        <v>154516.65344340054</v>
      </c>
      <c r="BY20" s="207">
        <v>1854199.8413208066</v>
      </c>
      <c r="CA20" s="203">
        <v>0.89</v>
      </c>
      <c r="CB20" s="206">
        <v>4518.1050206037453</v>
      </c>
      <c r="CC20" s="206">
        <v>137519.8215646265</v>
      </c>
      <c r="CD20" s="208">
        <v>1650237.8587755179</v>
      </c>
      <c r="CF20" s="193">
        <v>0</v>
      </c>
      <c r="CG20" s="120">
        <v>0</v>
      </c>
      <c r="CH20" s="120">
        <v>0</v>
      </c>
      <c r="CI20" s="194">
        <v>0</v>
      </c>
      <c r="CJ20" s="193">
        <v>76.190476190476204</v>
      </c>
      <c r="CK20" s="120">
        <v>386.78266629031532</v>
      </c>
      <c r="CL20" s="120">
        <v>11772.697405211473</v>
      </c>
      <c r="CM20" s="194">
        <v>141272.36886253767</v>
      </c>
      <c r="CN20" s="193">
        <v>9.5238095238095255</v>
      </c>
      <c r="CO20" s="120">
        <v>48.347833286289415</v>
      </c>
      <c r="CP20" s="120">
        <v>1471.5871756514341</v>
      </c>
      <c r="CQ20" s="194">
        <v>17659.046107817208</v>
      </c>
      <c r="CR20" s="193">
        <v>0</v>
      </c>
      <c r="CS20" s="120">
        <v>0</v>
      </c>
      <c r="CT20" s="120">
        <v>0</v>
      </c>
      <c r="CU20" s="194">
        <v>0</v>
      </c>
    </row>
    <row r="21" spans="2:107" x14ac:dyDescent="0.3">
      <c r="B21" s="119">
        <v>2</v>
      </c>
      <c r="C21" s="252">
        <v>2025</v>
      </c>
      <c r="D21" s="62">
        <v>17883.316546453705</v>
      </c>
      <c r="E21" s="278">
        <v>1.0000479478512796</v>
      </c>
      <c r="F21" s="69">
        <v>17884.174013055861</v>
      </c>
      <c r="G21" s="120">
        <v>167.67922170275952</v>
      </c>
      <c r="H21" s="62">
        <v>6677</v>
      </c>
      <c r="I21" s="253">
        <v>7106</v>
      </c>
      <c r="J21" s="174"/>
      <c r="K21" s="209">
        <v>2998.8</v>
      </c>
      <c r="L21" s="279">
        <v>34.708333333333336</v>
      </c>
      <c r="M21" s="279">
        <v>41.65</v>
      </c>
      <c r="N21" s="279">
        <v>62.48</v>
      </c>
      <c r="O21" s="63">
        <v>0.41667756814162438</v>
      </c>
      <c r="P21" s="211">
        <v>17.354620713098655</v>
      </c>
      <c r="Q21" s="212">
        <v>59.004620713098653</v>
      </c>
      <c r="R21" s="210">
        <v>5097.9992296117234</v>
      </c>
      <c r="S21" s="211">
        <v>1862044.22</v>
      </c>
      <c r="T21" s="178"/>
      <c r="U21" s="196">
        <v>59.004620713098653</v>
      </c>
      <c r="V21" s="197">
        <v>7620</v>
      </c>
      <c r="W21" s="197">
        <v>88.194444444444443</v>
      </c>
      <c r="X21" s="197">
        <v>0</v>
      </c>
      <c r="Y21" s="197">
        <v>0</v>
      </c>
      <c r="Z21" s="197">
        <v>88.194444444444443</v>
      </c>
      <c r="AA21" s="213">
        <v>0.66902877029025243</v>
      </c>
      <c r="AC21" s="196">
        <v>41.65</v>
      </c>
      <c r="AD21" s="197">
        <v>17.354620713098655</v>
      </c>
      <c r="AE21" s="279">
        <v>29.502310356549327</v>
      </c>
      <c r="AF21" s="214">
        <v>2548.9996148058617</v>
      </c>
      <c r="AH21" s="196">
        <v>2548.9996148058617</v>
      </c>
      <c r="AI21" s="210">
        <v>500</v>
      </c>
      <c r="AJ21" s="210">
        <v>500</v>
      </c>
      <c r="AK21" s="210">
        <v>150</v>
      </c>
      <c r="AL21" s="210">
        <v>60</v>
      </c>
      <c r="AM21" s="210">
        <v>550</v>
      </c>
      <c r="AN21" s="210">
        <v>500</v>
      </c>
      <c r="AO21" s="210">
        <v>0</v>
      </c>
      <c r="AP21" s="210">
        <v>0</v>
      </c>
      <c r="AQ21" s="210">
        <v>0</v>
      </c>
      <c r="AR21" s="210">
        <v>0</v>
      </c>
      <c r="AS21" s="210">
        <v>0</v>
      </c>
      <c r="AT21" s="210">
        <v>0</v>
      </c>
      <c r="AU21" s="210">
        <v>0</v>
      </c>
      <c r="AV21" s="210">
        <v>0</v>
      </c>
      <c r="AW21" s="210">
        <v>0</v>
      </c>
      <c r="AX21" s="210">
        <v>0</v>
      </c>
      <c r="AY21" s="210">
        <v>0</v>
      </c>
      <c r="AZ21" s="210">
        <v>2260</v>
      </c>
      <c r="BA21" s="210">
        <v>-288.99961480586171</v>
      </c>
      <c r="BB21" s="72">
        <v>1.127875935754806</v>
      </c>
      <c r="BC21" s="210"/>
      <c r="BD21" s="210">
        <v>0</v>
      </c>
      <c r="BE21" s="210">
        <v>2760</v>
      </c>
      <c r="BF21" s="215">
        <v>0</v>
      </c>
      <c r="BG21" s="213">
        <v>0.92355058507458754</v>
      </c>
      <c r="BI21" s="201">
        <v>99</v>
      </c>
      <c r="BJ21" s="69">
        <v>50</v>
      </c>
      <c r="BK21" s="70">
        <v>49</v>
      </c>
      <c r="BL21" s="70">
        <v>6677</v>
      </c>
      <c r="BM21" s="70">
        <v>323</v>
      </c>
      <c r="BN21" s="70">
        <v>323</v>
      </c>
      <c r="BO21" s="201">
        <v>105</v>
      </c>
      <c r="BP21" s="70">
        <v>7106</v>
      </c>
      <c r="BQ21" s="546">
        <v>3442</v>
      </c>
      <c r="BR21" s="203">
        <v>1543.468971119134</v>
      </c>
      <c r="BS21" s="210">
        <v>101514.47449458487</v>
      </c>
      <c r="BT21" s="200">
        <v>1098.0999999999999</v>
      </c>
      <c r="BU21" s="204">
        <v>1194.5409333333341</v>
      </c>
      <c r="BV21" s="16"/>
      <c r="BW21" s="205">
        <v>5097.9992296117234</v>
      </c>
      <c r="BX21" s="206">
        <v>155170.35155130681</v>
      </c>
      <c r="BY21" s="207">
        <v>1862044.2186156819</v>
      </c>
      <c r="BZ21" s="16"/>
      <c r="CA21" s="203">
        <v>0.89</v>
      </c>
      <c r="CB21" s="206">
        <v>4537.2193143544337</v>
      </c>
      <c r="CC21" s="206">
        <v>138101.61288066307</v>
      </c>
      <c r="CD21" s="208">
        <v>1657219.3545679569</v>
      </c>
      <c r="CF21" s="193">
        <v>0</v>
      </c>
      <c r="CG21" s="120">
        <v>0</v>
      </c>
      <c r="CH21" s="120">
        <v>0</v>
      </c>
      <c r="CI21" s="194">
        <v>0</v>
      </c>
      <c r="CJ21" s="193">
        <v>76.190476190476204</v>
      </c>
      <c r="CK21" s="120">
        <v>388.41898892279801</v>
      </c>
      <c r="CL21" s="120">
        <v>11822.502975337664</v>
      </c>
      <c r="CM21" s="194">
        <v>141870.03570405196</v>
      </c>
      <c r="CN21" s="193">
        <v>9.5238095238095255</v>
      </c>
      <c r="CO21" s="120">
        <v>48.552373615349751</v>
      </c>
      <c r="CP21" s="120">
        <v>1477.812871917208</v>
      </c>
      <c r="CQ21" s="194">
        <v>17733.754463006495</v>
      </c>
      <c r="CR21" s="193">
        <v>0</v>
      </c>
      <c r="CS21" s="120">
        <v>0</v>
      </c>
      <c r="CT21" s="120">
        <v>0</v>
      </c>
      <c r="CU21" s="194">
        <v>0</v>
      </c>
    </row>
    <row r="22" spans="2:107" x14ac:dyDescent="0.3">
      <c r="B22" s="119">
        <v>3</v>
      </c>
      <c r="C22" s="252">
        <v>2026</v>
      </c>
      <c r="D22" s="62">
        <v>17994.19310904172</v>
      </c>
      <c r="E22" s="278">
        <v>1.0000479478512796</v>
      </c>
      <c r="F22" s="69">
        <v>17995.055891936809</v>
      </c>
      <c r="G22" s="120">
        <v>167.67922170275952</v>
      </c>
      <c r="H22" s="62">
        <v>6718</v>
      </c>
      <c r="I22" s="253">
        <v>7150</v>
      </c>
      <c r="J22" s="174"/>
      <c r="K22" s="193">
        <v>3017.4</v>
      </c>
      <c r="L22" s="279">
        <v>34.923611111111114</v>
      </c>
      <c r="M22" s="279">
        <v>41.91</v>
      </c>
      <c r="N22" s="279">
        <v>62.87</v>
      </c>
      <c r="O22" s="63">
        <v>0.39667756814162436</v>
      </c>
      <c r="P22" s="194">
        <v>16.624756880815475</v>
      </c>
      <c r="Q22" s="195">
        <v>58.534756880815472</v>
      </c>
      <c r="R22" s="120">
        <v>5057.4029945024567</v>
      </c>
      <c r="S22" s="194">
        <v>1847216.44</v>
      </c>
      <c r="T22" s="178"/>
      <c r="U22" s="196">
        <v>58.534756880815472</v>
      </c>
      <c r="V22" s="197">
        <v>7620</v>
      </c>
      <c r="W22" s="197">
        <v>88.194444444444443</v>
      </c>
      <c r="X22" s="197">
        <v>0</v>
      </c>
      <c r="Y22" s="197">
        <v>0</v>
      </c>
      <c r="Z22" s="197">
        <v>88.194444444444443</v>
      </c>
      <c r="AA22" s="198">
        <v>0.66370118038089987</v>
      </c>
      <c r="AC22" s="196">
        <v>41.91</v>
      </c>
      <c r="AD22" s="197">
        <v>16.624756880815475</v>
      </c>
      <c r="AE22" s="279">
        <v>29.267378440407736</v>
      </c>
      <c r="AF22" s="199">
        <v>2528.7014972512284</v>
      </c>
      <c r="AH22" s="196">
        <v>2528.7014972512284</v>
      </c>
      <c r="AI22" s="120">
        <v>500</v>
      </c>
      <c r="AJ22" s="120">
        <v>500</v>
      </c>
      <c r="AK22" s="120">
        <v>150</v>
      </c>
      <c r="AL22" s="120">
        <v>60</v>
      </c>
      <c r="AM22" s="120">
        <v>550</v>
      </c>
      <c r="AN22" s="120">
        <v>500</v>
      </c>
      <c r="AO22" s="120">
        <v>0</v>
      </c>
      <c r="AP22" s="120">
        <v>0</v>
      </c>
      <c r="AQ22" s="120">
        <v>0</v>
      </c>
      <c r="AR22" s="120">
        <v>0</v>
      </c>
      <c r="AS22" s="120">
        <v>0</v>
      </c>
      <c r="AT22" s="120">
        <v>0</v>
      </c>
      <c r="AU22" s="120">
        <v>0</v>
      </c>
      <c r="AV22" s="120">
        <v>0</v>
      </c>
      <c r="AW22" s="120">
        <v>0</v>
      </c>
      <c r="AX22" s="120">
        <v>0</v>
      </c>
      <c r="AY22" s="120">
        <v>0</v>
      </c>
      <c r="AZ22" s="120">
        <v>2260</v>
      </c>
      <c r="BA22" s="120">
        <v>-268.70149725122837</v>
      </c>
      <c r="BB22" s="71">
        <v>1.1188944678102781</v>
      </c>
      <c r="BC22" s="120"/>
      <c r="BD22" s="120">
        <v>0</v>
      </c>
      <c r="BE22" s="120">
        <v>2760</v>
      </c>
      <c r="BF22" s="200">
        <v>0</v>
      </c>
      <c r="BG22" s="198">
        <v>0.91619619465624214</v>
      </c>
      <c r="BI22" s="201">
        <v>41</v>
      </c>
      <c r="BJ22" s="69">
        <v>21</v>
      </c>
      <c r="BK22" s="70">
        <v>20</v>
      </c>
      <c r="BL22" s="70">
        <v>6718</v>
      </c>
      <c r="BM22" s="70">
        <v>323</v>
      </c>
      <c r="BN22" s="70">
        <v>323</v>
      </c>
      <c r="BO22" s="201">
        <v>44</v>
      </c>
      <c r="BP22" s="70">
        <v>7150</v>
      </c>
      <c r="BQ22" s="202">
        <v>0</v>
      </c>
      <c r="BR22" s="203">
        <v>639.21442238267161</v>
      </c>
      <c r="BS22" s="120">
        <v>102153.68891696754</v>
      </c>
      <c r="BT22" s="200">
        <v>1098.0999999999999</v>
      </c>
      <c r="BU22" s="204">
        <v>1194.5409333333341</v>
      </c>
      <c r="BV22" s="16"/>
      <c r="BW22" s="205">
        <v>5057.4029945024567</v>
      </c>
      <c r="BX22" s="206">
        <v>153934.70364516854</v>
      </c>
      <c r="BY22" s="207">
        <v>1847216.4437420224</v>
      </c>
      <c r="BZ22" s="16"/>
      <c r="CA22" s="203">
        <v>0.89</v>
      </c>
      <c r="CB22" s="206">
        <v>4501.0886651071869</v>
      </c>
      <c r="CC22" s="206">
        <v>137001.8862442</v>
      </c>
      <c r="CD22" s="208">
        <v>1644022.6349303999</v>
      </c>
      <c r="CF22" s="193">
        <v>0</v>
      </c>
      <c r="CG22" s="120">
        <v>0</v>
      </c>
      <c r="CH22" s="120">
        <v>0</v>
      </c>
      <c r="CI22" s="194">
        <v>0</v>
      </c>
      <c r="CJ22" s="193">
        <v>76.190476190476204</v>
      </c>
      <c r="CK22" s="120">
        <v>385.32594243828248</v>
      </c>
      <c r="CL22" s="120">
        <v>11728.358372965224</v>
      </c>
      <c r="CM22" s="194">
        <v>140740.30047558268</v>
      </c>
      <c r="CN22" s="193">
        <v>9.5238095238095255</v>
      </c>
      <c r="CO22" s="120">
        <v>48.16574280478531</v>
      </c>
      <c r="CP22" s="120">
        <v>1466.044796620653</v>
      </c>
      <c r="CQ22" s="194">
        <v>17592.537559447836</v>
      </c>
      <c r="CR22" s="193">
        <v>0</v>
      </c>
      <c r="CS22" s="120">
        <v>0</v>
      </c>
      <c r="CT22" s="120">
        <v>0</v>
      </c>
      <c r="CU22" s="194">
        <v>0</v>
      </c>
    </row>
    <row r="23" spans="2:107" x14ac:dyDescent="0.3">
      <c r="B23" s="119">
        <v>4</v>
      </c>
      <c r="C23" s="252">
        <v>2027</v>
      </c>
      <c r="D23" s="62">
        <v>18100.358848385065</v>
      </c>
      <c r="E23" s="278">
        <v>1.0000479478512796</v>
      </c>
      <c r="F23" s="69">
        <v>18101.226721699237</v>
      </c>
      <c r="G23" s="120">
        <v>167.67922170275952</v>
      </c>
      <c r="H23" s="62">
        <v>6758</v>
      </c>
      <c r="I23" s="253">
        <v>7193</v>
      </c>
      <c r="J23" s="174"/>
      <c r="K23" s="193">
        <v>3035.2</v>
      </c>
      <c r="L23" s="279">
        <v>35.129629629629626</v>
      </c>
      <c r="M23" s="279">
        <v>42.16</v>
      </c>
      <c r="N23" s="279">
        <v>63.24</v>
      </c>
      <c r="O23" s="63">
        <v>0.37667756814162434</v>
      </c>
      <c r="P23" s="194">
        <v>15.880726272850881</v>
      </c>
      <c r="Q23" s="195">
        <v>58.040726272850875</v>
      </c>
      <c r="R23" s="120">
        <v>5014.7187499743159</v>
      </c>
      <c r="S23" s="194">
        <v>1831626.02</v>
      </c>
      <c r="T23" s="178"/>
      <c r="U23" s="196">
        <v>58.040726272850875</v>
      </c>
      <c r="V23" s="197">
        <v>7620</v>
      </c>
      <c r="W23" s="197">
        <v>88.194444444444443</v>
      </c>
      <c r="X23" s="197">
        <v>0</v>
      </c>
      <c r="Y23" s="197">
        <v>0</v>
      </c>
      <c r="Z23" s="197">
        <v>88.194444444444443</v>
      </c>
      <c r="AA23" s="198">
        <v>0.65809957348744297</v>
      </c>
      <c r="AC23" s="196">
        <v>42.16</v>
      </c>
      <c r="AD23" s="197">
        <v>15.880726272850881</v>
      </c>
      <c r="AE23" s="279">
        <v>29.020363136425438</v>
      </c>
      <c r="AF23" s="199">
        <v>2507.3593749871579</v>
      </c>
      <c r="AH23" s="196">
        <v>2507.3593749871579</v>
      </c>
      <c r="AI23" s="120">
        <v>500</v>
      </c>
      <c r="AJ23" s="120">
        <v>500</v>
      </c>
      <c r="AK23" s="120">
        <v>150</v>
      </c>
      <c r="AL23" s="120">
        <v>60</v>
      </c>
      <c r="AM23" s="120">
        <v>550</v>
      </c>
      <c r="AN23" s="120">
        <v>500</v>
      </c>
      <c r="AO23" s="120">
        <v>0</v>
      </c>
      <c r="AP23" s="120">
        <v>0</v>
      </c>
      <c r="AQ23" s="120">
        <v>0</v>
      </c>
      <c r="AR23" s="120">
        <v>0</v>
      </c>
      <c r="AS23" s="120">
        <v>0</v>
      </c>
      <c r="AT23" s="120">
        <v>0</v>
      </c>
      <c r="AU23" s="120">
        <v>0</v>
      </c>
      <c r="AV23" s="120">
        <v>0</v>
      </c>
      <c r="AW23" s="120">
        <v>0</v>
      </c>
      <c r="AX23" s="120">
        <v>0</v>
      </c>
      <c r="AY23" s="120">
        <v>0</v>
      </c>
      <c r="AZ23" s="120">
        <v>2260</v>
      </c>
      <c r="BA23" s="120">
        <v>-247.35937498715793</v>
      </c>
      <c r="BB23" s="71">
        <v>1.1094510508792734</v>
      </c>
      <c r="BC23" s="120"/>
      <c r="BD23" s="120">
        <v>0</v>
      </c>
      <c r="BE23" s="120">
        <v>2760</v>
      </c>
      <c r="BF23" s="200">
        <v>0</v>
      </c>
      <c r="BG23" s="198">
        <v>0.90846354166201371</v>
      </c>
      <c r="BI23" s="201">
        <v>40</v>
      </c>
      <c r="BJ23" s="69">
        <v>20</v>
      </c>
      <c r="BK23" s="70">
        <v>20</v>
      </c>
      <c r="BL23" s="70">
        <v>6758</v>
      </c>
      <c r="BM23" s="70">
        <v>323</v>
      </c>
      <c r="BN23" s="70">
        <v>323</v>
      </c>
      <c r="BO23" s="201">
        <v>43</v>
      </c>
      <c r="BP23" s="216">
        <v>7193</v>
      </c>
      <c r="BQ23" s="202">
        <v>0</v>
      </c>
      <c r="BR23" s="203">
        <v>623.62382671480168</v>
      </c>
      <c r="BS23" s="120">
        <v>102777.31274368234</v>
      </c>
      <c r="BT23" s="200">
        <v>1098.0999999999999</v>
      </c>
      <c r="BU23" s="204">
        <v>1194.5409333333341</v>
      </c>
      <c r="BV23" s="16"/>
      <c r="BW23" s="205">
        <v>5014.7187499743159</v>
      </c>
      <c r="BX23" s="206">
        <v>152635.50195234324</v>
      </c>
      <c r="BY23" s="207">
        <v>1831626.0234281188</v>
      </c>
      <c r="BZ23" s="16"/>
      <c r="CA23" s="203">
        <v>0.89</v>
      </c>
      <c r="CB23" s="206">
        <v>4463.0996874771408</v>
      </c>
      <c r="CC23" s="206">
        <v>135845.59673758547</v>
      </c>
      <c r="CD23" s="208">
        <v>1630147.1608510257</v>
      </c>
      <c r="CF23" s="193">
        <v>0</v>
      </c>
      <c r="CG23" s="120">
        <v>0</v>
      </c>
      <c r="CH23" s="120">
        <v>0</v>
      </c>
      <c r="CI23" s="194">
        <v>0</v>
      </c>
      <c r="CJ23" s="193">
        <v>76.190476190476204</v>
      </c>
      <c r="CK23" s="120">
        <v>382.0738095218527</v>
      </c>
      <c r="CL23" s="120">
        <v>11629.371577321392</v>
      </c>
      <c r="CM23" s="194">
        <v>139552.4589278567</v>
      </c>
      <c r="CN23" s="193">
        <v>9.5238095238095255</v>
      </c>
      <c r="CO23" s="120">
        <v>47.759226190231587</v>
      </c>
      <c r="CP23" s="120">
        <v>1453.671447165174</v>
      </c>
      <c r="CQ23" s="194">
        <v>17444.057365982088</v>
      </c>
      <c r="CR23" s="193">
        <v>0</v>
      </c>
      <c r="CS23" s="120">
        <v>0</v>
      </c>
      <c r="CT23" s="120">
        <v>0</v>
      </c>
      <c r="CU23" s="194">
        <v>0</v>
      </c>
    </row>
    <row r="24" spans="2:107" x14ac:dyDescent="0.3">
      <c r="B24" s="119">
        <v>5</v>
      </c>
      <c r="C24" s="252">
        <v>2028</v>
      </c>
      <c r="D24" s="62">
        <v>18201.720857936023</v>
      </c>
      <c r="E24" s="278">
        <v>1.0000479478512796</v>
      </c>
      <c r="F24" s="69">
        <v>18202.593591340752</v>
      </c>
      <c r="G24" s="120">
        <v>167.67922170275952</v>
      </c>
      <c r="H24" s="62">
        <v>6796</v>
      </c>
      <c r="I24" s="253">
        <v>7233</v>
      </c>
      <c r="J24" s="174"/>
      <c r="K24" s="193">
        <v>3052.2</v>
      </c>
      <c r="L24" s="279">
        <v>35.326388888888886</v>
      </c>
      <c r="M24" s="279">
        <v>42.39</v>
      </c>
      <c r="N24" s="279">
        <v>63.59</v>
      </c>
      <c r="O24" s="63">
        <v>0.35667756814162432</v>
      </c>
      <c r="P24" s="194">
        <v>15.119562113523456</v>
      </c>
      <c r="Q24" s="195">
        <v>57.509562113523458</v>
      </c>
      <c r="R24" s="120">
        <v>4968.8261666084263</v>
      </c>
      <c r="S24" s="194">
        <v>1814863.76</v>
      </c>
      <c r="T24" s="178"/>
      <c r="U24" s="196">
        <v>57.509562113523458</v>
      </c>
      <c r="V24" s="197">
        <v>7620</v>
      </c>
      <c r="W24" s="197">
        <v>88.194444444444443</v>
      </c>
      <c r="X24" s="197">
        <v>0</v>
      </c>
      <c r="Y24" s="197">
        <v>0</v>
      </c>
      <c r="Z24" s="197">
        <v>88.194444444444443</v>
      </c>
      <c r="AA24" s="198">
        <v>0.65207692475176204</v>
      </c>
      <c r="AC24" s="196">
        <v>42.39</v>
      </c>
      <c r="AD24" s="197">
        <v>15.119562113523456</v>
      </c>
      <c r="AE24" s="279">
        <v>28.754781056761729</v>
      </c>
      <c r="AF24" s="199">
        <v>2484.4130833042132</v>
      </c>
      <c r="AH24" s="196">
        <v>2484.4130833042132</v>
      </c>
      <c r="AI24" s="120">
        <v>500</v>
      </c>
      <c r="AJ24" s="120">
        <v>500</v>
      </c>
      <c r="AK24" s="120">
        <v>150</v>
      </c>
      <c r="AL24" s="120">
        <v>60</v>
      </c>
      <c r="AM24" s="120">
        <v>550</v>
      </c>
      <c r="AN24" s="120">
        <v>500</v>
      </c>
      <c r="AO24" s="120">
        <v>0</v>
      </c>
      <c r="AP24" s="120">
        <v>0</v>
      </c>
      <c r="AQ24" s="120">
        <v>0</v>
      </c>
      <c r="AR24" s="120">
        <v>0</v>
      </c>
      <c r="AS24" s="120">
        <v>0</v>
      </c>
      <c r="AT24" s="120">
        <v>0</v>
      </c>
      <c r="AU24" s="120">
        <v>0</v>
      </c>
      <c r="AV24" s="120">
        <v>0</v>
      </c>
      <c r="AW24" s="120">
        <v>0</v>
      </c>
      <c r="AX24" s="120">
        <v>0</v>
      </c>
      <c r="AY24" s="120">
        <v>0</v>
      </c>
      <c r="AZ24" s="120">
        <v>2260</v>
      </c>
      <c r="BA24" s="120">
        <v>-224.41308330421316</v>
      </c>
      <c r="BB24" s="71">
        <v>1.0992978244708909</v>
      </c>
      <c r="BC24" s="120"/>
      <c r="BD24" s="120">
        <v>0</v>
      </c>
      <c r="BE24" s="120">
        <v>2760</v>
      </c>
      <c r="BF24" s="200">
        <v>0</v>
      </c>
      <c r="BG24" s="198">
        <v>0.90014966786384532</v>
      </c>
      <c r="BI24" s="201">
        <v>38</v>
      </c>
      <c r="BJ24" s="69">
        <v>19</v>
      </c>
      <c r="BK24" s="70">
        <v>19</v>
      </c>
      <c r="BL24" s="70">
        <v>6796</v>
      </c>
      <c r="BM24" s="70">
        <v>323</v>
      </c>
      <c r="BN24" s="70">
        <v>323</v>
      </c>
      <c r="BO24" s="201">
        <v>40</v>
      </c>
      <c r="BP24" s="216">
        <v>7233</v>
      </c>
      <c r="BQ24" s="202">
        <v>0</v>
      </c>
      <c r="BR24" s="203">
        <v>592.44263537906158</v>
      </c>
      <c r="BS24" s="120">
        <v>103369.7553790614</v>
      </c>
      <c r="BT24" s="200">
        <v>1098.0999999999999</v>
      </c>
      <c r="BU24" s="204">
        <v>1194.5409333333341</v>
      </c>
      <c r="BV24" s="16"/>
      <c r="BW24" s="205">
        <v>4968.8261666084263</v>
      </c>
      <c r="BX24" s="206">
        <v>151238.64644614398</v>
      </c>
      <c r="BY24" s="207">
        <v>1814863.7573537277</v>
      </c>
      <c r="BZ24" s="16"/>
      <c r="CA24" s="203">
        <v>0.89</v>
      </c>
      <c r="CB24" s="206">
        <v>4422.2552882814998</v>
      </c>
      <c r="CC24" s="206">
        <v>134602.39533706816</v>
      </c>
      <c r="CD24" s="208">
        <v>1615228.7440448178</v>
      </c>
      <c r="CF24" s="193">
        <v>0</v>
      </c>
      <c r="CG24" s="120">
        <v>0</v>
      </c>
      <c r="CH24" s="120">
        <v>0</v>
      </c>
      <c r="CI24" s="194">
        <v>0</v>
      </c>
      <c r="CJ24" s="193">
        <v>76.190476190476204</v>
      </c>
      <c r="CK24" s="120">
        <v>378.5772317415944</v>
      </c>
      <c r="CL24" s="120">
        <v>11522.94449113478</v>
      </c>
      <c r="CM24" s="194">
        <v>138275.33389361735</v>
      </c>
      <c r="CN24" s="193">
        <v>9.5238095238095255</v>
      </c>
      <c r="CO24" s="120">
        <v>47.3221539676993</v>
      </c>
      <c r="CP24" s="120">
        <v>1440.3680613918475</v>
      </c>
      <c r="CQ24" s="194">
        <v>17284.416736702169</v>
      </c>
      <c r="CR24" s="193">
        <v>0</v>
      </c>
      <c r="CS24" s="120">
        <v>0</v>
      </c>
      <c r="CT24" s="120">
        <v>0</v>
      </c>
      <c r="CU24" s="194">
        <v>0</v>
      </c>
    </row>
    <row r="25" spans="2:107" x14ac:dyDescent="0.3">
      <c r="B25" s="119">
        <v>6</v>
      </c>
      <c r="C25" s="252">
        <v>2029</v>
      </c>
      <c r="D25" s="62">
        <v>18296.369806397292</v>
      </c>
      <c r="E25" s="278">
        <v>1.0000479478512796</v>
      </c>
      <c r="F25" s="69">
        <v>18297.247078015724</v>
      </c>
      <c r="G25" s="120">
        <v>167.67922170275952</v>
      </c>
      <c r="H25" s="62">
        <v>6831</v>
      </c>
      <c r="I25" s="253">
        <v>7270</v>
      </c>
      <c r="J25" s="174"/>
      <c r="K25" s="193">
        <v>3068.07</v>
      </c>
      <c r="L25" s="279">
        <v>35.510069444444447</v>
      </c>
      <c r="M25" s="279">
        <v>42.61</v>
      </c>
      <c r="N25" s="279">
        <v>63.92</v>
      </c>
      <c r="O25" s="63">
        <v>0.33667756814162431</v>
      </c>
      <c r="P25" s="194">
        <v>14.345831178514612</v>
      </c>
      <c r="Q25" s="195">
        <v>56.955831178514615</v>
      </c>
      <c r="R25" s="120">
        <v>4920.9838138236628</v>
      </c>
      <c r="S25" s="194">
        <v>1797389.34</v>
      </c>
      <c r="T25" s="178"/>
      <c r="U25" s="196">
        <v>56.955831178514615</v>
      </c>
      <c r="V25" s="197">
        <v>7620</v>
      </c>
      <c r="W25" s="197">
        <v>88.194444444444443</v>
      </c>
      <c r="X25" s="197">
        <v>0</v>
      </c>
      <c r="Y25" s="197">
        <v>0</v>
      </c>
      <c r="Z25" s="197">
        <v>88.194444444444443</v>
      </c>
      <c r="AA25" s="198">
        <v>0.64579840076426021</v>
      </c>
      <c r="AC25" s="196">
        <v>42.61</v>
      </c>
      <c r="AD25" s="197">
        <v>14.345831178514612</v>
      </c>
      <c r="AE25" s="279">
        <v>28.477915589257307</v>
      </c>
      <c r="AF25" s="199">
        <v>2460.4919069118314</v>
      </c>
      <c r="AH25" s="196">
        <v>2460.4919069118314</v>
      </c>
      <c r="AI25" s="120">
        <v>500</v>
      </c>
      <c r="AJ25" s="120">
        <v>500</v>
      </c>
      <c r="AK25" s="120">
        <v>150</v>
      </c>
      <c r="AL25" s="120">
        <v>60</v>
      </c>
      <c r="AM25" s="120">
        <v>550</v>
      </c>
      <c r="AN25" s="120">
        <v>500</v>
      </c>
      <c r="AO25" s="120">
        <v>0</v>
      </c>
      <c r="AP25" s="120">
        <v>0</v>
      </c>
      <c r="AQ25" s="120">
        <v>0</v>
      </c>
      <c r="AR25" s="120">
        <v>0</v>
      </c>
      <c r="AS25" s="120">
        <v>0</v>
      </c>
      <c r="AT25" s="120">
        <v>0</v>
      </c>
      <c r="AU25" s="120">
        <v>0</v>
      </c>
      <c r="AV25" s="120">
        <v>0</v>
      </c>
      <c r="AW25" s="120">
        <v>0</v>
      </c>
      <c r="AX25" s="120">
        <v>0</v>
      </c>
      <c r="AY25" s="120">
        <v>0</v>
      </c>
      <c r="AZ25" s="120">
        <v>2260</v>
      </c>
      <c r="BA25" s="120">
        <v>-200.49190691183139</v>
      </c>
      <c r="BB25" s="71">
        <v>1.0887132331468281</v>
      </c>
      <c r="BC25" s="120"/>
      <c r="BD25" s="120">
        <v>0</v>
      </c>
      <c r="BE25" s="120">
        <v>2760</v>
      </c>
      <c r="BF25" s="200">
        <v>0</v>
      </c>
      <c r="BG25" s="198">
        <v>0.89148257496805483</v>
      </c>
      <c r="BI25" s="201">
        <v>35</v>
      </c>
      <c r="BJ25" s="69">
        <v>18</v>
      </c>
      <c r="BK25" s="70">
        <v>17</v>
      </c>
      <c r="BL25" s="70">
        <v>6831</v>
      </c>
      <c r="BM25" s="70">
        <v>0</v>
      </c>
      <c r="BN25" s="70">
        <v>0</v>
      </c>
      <c r="BO25" s="201">
        <v>37</v>
      </c>
      <c r="BP25" s="70">
        <v>7270</v>
      </c>
      <c r="BQ25" s="202">
        <v>1454</v>
      </c>
      <c r="BR25" s="203">
        <v>545.67084837545144</v>
      </c>
      <c r="BS25" s="120">
        <v>103915.42622743685</v>
      </c>
      <c r="BT25" s="200">
        <v>1098.0999999999999</v>
      </c>
      <c r="BU25" s="204">
        <v>1194.5409333333341</v>
      </c>
      <c r="BV25" s="16"/>
      <c r="BW25" s="205">
        <v>4920.9838138236628</v>
      </c>
      <c r="BX25" s="206">
        <v>149782.44483325773</v>
      </c>
      <c r="BY25" s="207">
        <v>1797389.3379990929</v>
      </c>
      <c r="BZ25" s="16"/>
      <c r="CA25" s="203">
        <v>0.89</v>
      </c>
      <c r="CB25" s="206">
        <v>4379.6755943030603</v>
      </c>
      <c r="CC25" s="206">
        <v>133306.37590159939</v>
      </c>
      <c r="CD25" s="208">
        <v>1599676.5108191927</v>
      </c>
      <c r="CF25" s="193">
        <v>0</v>
      </c>
      <c r="CG25" s="120">
        <v>0</v>
      </c>
      <c r="CH25" s="120">
        <v>0</v>
      </c>
      <c r="CI25" s="194">
        <v>0</v>
      </c>
      <c r="CJ25" s="193">
        <v>76.190476190476204</v>
      </c>
      <c r="CK25" s="120">
        <v>374.9321001008505</v>
      </c>
      <c r="CL25" s="120">
        <v>11411.995796819638</v>
      </c>
      <c r="CM25" s="194">
        <v>136943.94956183564</v>
      </c>
      <c r="CN25" s="193">
        <v>9.5238095238095255</v>
      </c>
      <c r="CO25" s="120">
        <v>46.866512512606313</v>
      </c>
      <c r="CP25" s="120">
        <v>1426.4994746024547</v>
      </c>
      <c r="CQ25" s="194">
        <v>17117.993695229456</v>
      </c>
      <c r="CR25" s="193">
        <v>0</v>
      </c>
      <c r="CS25" s="120">
        <v>0</v>
      </c>
      <c r="CT25" s="120">
        <v>0</v>
      </c>
      <c r="CU25" s="194">
        <v>0</v>
      </c>
    </row>
    <row r="26" spans="2:107" x14ac:dyDescent="0.3">
      <c r="B26" s="119">
        <v>7</v>
      </c>
      <c r="C26" s="252">
        <v>2030</v>
      </c>
      <c r="D26" s="62">
        <v>18387.851655429276</v>
      </c>
      <c r="E26" s="278">
        <v>1.0000479478512796</v>
      </c>
      <c r="F26" s="69">
        <v>18388.733313405803</v>
      </c>
      <c r="G26" s="120">
        <v>167.67922170275952</v>
      </c>
      <c r="H26" s="62">
        <v>6865</v>
      </c>
      <c r="I26" s="253">
        <v>7306</v>
      </c>
      <c r="J26" s="174"/>
      <c r="K26" s="193">
        <v>3083.41</v>
      </c>
      <c r="L26" s="279">
        <v>35.687615740740739</v>
      </c>
      <c r="M26" s="279">
        <v>42.83</v>
      </c>
      <c r="N26" s="279">
        <v>64.25</v>
      </c>
      <c r="O26" s="63">
        <v>0.31667756814162429</v>
      </c>
      <c r="P26" s="194">
        <v>13.563300243505768</v>
      </c>
      <c r="Q26" s="195">
        <v>56.393300243505763</v>
      </c>
      <c r="R26" s="120">
        <v>4872.381141038898</v>
      </c>
      <c r="S26" s="194">
        <v>1779637.21</v>
      </c>
      <c r="T26" s="178"/>
      <c r="U26" s="196">
        <v>56.393300243505763</v>
      </c>
      <c r="V26" s="197">
        <v>7620</v>
      </c>
      <c r="W26" s="197">
        <v>88.194444444444443</v>
      </c>
      <c r="X26" s="197">
        <v>0</v>
      </c>
      <c r="Y26" s="197">
        <v>0</v>
      </c>
      <c r="Z26" s="197">
        <v>88.194444444444443</v>
      </c>
      <c r="AA26" s="198">
        <v>0.63942009724919924</v>
      </c>
      <c r="AC26" s="196">
        <v>42.83</v>
      </c>
      <c r="AD26" s="197">
        <v>13.563300243505768</v>
      </c>
      <c r="AE26" s="279">
        <v>28.196650121752882</v>
      </c>
      <c r="AF26" s="199">
        <v>2436.1905705194486</v>
      </c>
      <c r="AH26" s="196">
        <v>2436.1905705194486</v>
      </c>
      <c r="AI26" s="120">
        <v>500</v>
      </c>
      <c r="AJ26" s="120">
        <v>500</v>
      </c>
      <c r="AK26" s="120">
        <v>150</v>
      </c>
      <c r="AL26" s="120">
        <v>60</v>
      </c>
      <c r="AM26" s="120">
        <v>550</v>
      </c>
      <c r="AN26" s="120">
        <v>500</v>
      </c>
      <c r="AO26" s="120">
        <v>0</v>
      </c>
      <c r="AP26" s="120">
        <v>0</v>
      </c>
      <c r="AQ26" s="120">
        <v>0</v>
      </c>
      <c r="AR26" s="120">
        <v>0</v>
      </c>
      <c r="AS26" s="120">
        <v>0</v>
      </c>
      <c r="AT26" s="120">
        <v>0</v>
      </c>
      <c r="AU26" s="120">
        <v>0</v>
      </c>
      <c r="AV26" s="120">
        <v>0</v>
      </c>
      <c r="AW26" s="120">
        <v>0</v>
      </c>
      <c r="AX26" s="120">
        <v>0</v>
      </c>
      <c r="AY26" s="120">
        <v>0</v>
      </c>
      <c r="AZ26" s="120">
        <v>2260</v>
      </c>
      <c r="BA26" s="120">
        <v>-176.19057051944856</v>
      </c>
      <c r="BB26" s="71">
        <v>1.0779604294333842</v>
      </c>
      <c r="BC26" s="120"/>
      <c r="BD26" s="120">
        <v>0</v>
      </c>
      <c r="BE26" s="120">
        <v>2760</v>
      </c>
      <c r="BF26" s="200">
        <v>0</v>
      </c>
      <c r="BG26" s="198">
        <v>0.88267774294182921</v>
      </c>
      <c r="BI26" s="201">
        <v>34</v>
      </c>
      <c r="BJ26" s="69">
        <v>17</v>
      </c>
      <c r="BK26" s="70">
        <v>17</v>
      </c>
      <c r="BL26" s="70">
        <v>6865</v>
      </c>
      <c r="BM26" s="70">
        <v>0</v>
      </c>
      <c r="BN26" s="70">
        <v>0</v>
      </c>
      <c r="BO26" s="201">
        <v>36</v>
      </c>
      <c r="BP26" s="70">
        <v>7306</v>
      </c>
      <c r="BQ26" s="202">
        <v>1461</v>
      </c>
      <c r="BR26" s="203">
        <v>530.08025270758139</v>
      </c>
      <c r="BS26" s="120">
        <v>104445.50648014444</v>
      </c>
      <c r="BT26" s="200">
        <v>1098.0999999999999</v>
      </c>
      <c r="BU26" s="204">
        <v>1194.5409333333341</v>
      </c>
      <c r="BV26" s="16"/>
      <c r="BW26" s="205">
        <v>4872.381141038898</v>
      </c>
      <c r="BX26" s="206">
        <v>148303.10098037144</v>
      </c>
      <c r="BY26" s="207">
        <v>1779637.2117644574</v>
      </c>
      <c r="BZ26" s="16"/>
      <c r="CA26" s="203">
        <v>0.89</v>
      </c>
      <c r="CB26" s="206">
        <v>4336.4192155246192</v>
      </c>
      <c r="CC26" s="206">
        <v>131989.75987253059</v>
      </c>
      <c r="CD26" s="208">
        <v>1583877.118470367</v>
      </c>
      <c r="CF26" s="193">
        <v>0</v>
      </c>
      <c r="CG26" s="120">
        <v>0</v>
      </c>
      <c r="CH26" s="120">
        <v>0</v>
      </c>
      <c r="CI26" s="194">
        <v>0</v>
      </c>
      <c r="CJ26" s="193">
        <v>76.190476190476204</v>
      </c>
      <c r="CK26" s="120">
        <v>371.22903931724943</v>
      </c>
      <c r="CL26" s="120">
        <v>11299.283884218779</v>
      </c>
      <c r="CM26" s="194">
        <v>135591.40661062536</v>
      </c>
      <c r="CN26" s="193">
        <v>9.5238095238095255</v>
      </c>
      <c r="CO26" s="120">
        <v>46.403629914656179</v>
      </c>
      <c r="CP26" s="120">
        <v>1412.4104855273474</v>
      </c>
      <c r="CQ26" s="194">
        <v>16948.92582632817</v>
      </c>
      <c r="CR26" s="193">
        <v>0</v>
      </c>
      <c r="CS26" s="120">
        <v>0</v>
      </c>
      <c r="CT26" s="120">
        <v>0</v>
      </c>
      <c r="CU26" s="194">
        <v>0</v>
      </c>
    </row>
    <row r="27" spans="2:107" x14ac:dyDescent="0.3">
      <c r="B27" s="119">
        <v>8</v>
      </c>
      <c r="C27" s="252">
        <v>2031</v>
      </c>
      <c r="D27" s="62">
        <v>18472.43577304425</v>
      </c>
      <c r="E27" s="278">
        <v>1.0000479478512796</v>
      </c>
      <c r="F27" s="69">
        <v>18473.321486647466</v>
      </c>
      <c r="G27" s="120">
        <v>167.67922170275952</v>
      </c>
      <c r="H27" s="62">
        <v>6897</v>
      </c>
      <c r="I27" s="253">
        <v>7340</v>
      </c>
      <c r="J27" s="174"/>
      <c r="K27" s="193">
        <v>3097.59</v>
      </c>
      <c r="L27" s="279">
        <v>35.851736111111116</v>
      </c>
      <c r="M27" s="279">
        <v>43.02</v>
      </c>
      <c r="N27" s="279">
        <v>64.53</v>
      </c>
      <c r="O27" s="63">
        <v>0.29667756814162427</v>
      </c>
      <c r="P27" s="194">
        <v>12.763068981452678</v>
      </c>
      <c r="Q27" s="195">
        <v>55.783068981452679</v>
      </c>
      <c r="R27" s="120">
        <v>4819.6571599975114</v>
      </c>
      <c r="S27" s="194">
        <v>1760379.78</v>
      </c>
      <c r="T27" s="178"/>
      <c r="U27" s="196">
        <v>55.783068981452679</v>
      </c>
      <c r="V27" s="197">
        <v>7620</v>
      </c>
      <c r="W27" s="197">
        <v>88.194444444444443</v>
      </c>
      <c r="X27" s="197">
        <v>0</v>
      </c>
      <c r="Y27" s="197">
        <v>0</v>
      </c>
      <c r="Z27" s="197">
        <v>88.194444444444443</v>
      </c>
      <c r="AA27" s="198">
        <v>0.63250093963221932</v>
      </c>
      <c r="AC27" s="196">
        <v>43.02</v>
      </c>
      <c r="AD27" s="197">
        <v>12.763068981452678</v>
      </c>
      <c r="AE27" s="279">
        <v>27.89153449072634</v>
      </c>
      <c r="AF27" s="199">
        <v>2409.8285799987557</v>
      </c>
      <c r="AH27" s="196">
        <v>2409.8285799987557</v>
      </c>
      <c r="AI27" s="120">
        <v>500</v>
      </c>
      <c r="AJ27" s="120">
        <v>500</v>
      </c>
      <c r="AK27" s="120">
        <v>150</v>
      </c>
      <c r="AL27" s="120">
        <v>60</v>
      </c>
      <c r="AM27" s="120">
        <v>550</v>
      </c>
      <c r="AN27" s="120">
        <v>500</v>
      </c>
      <c r="AO27" s="120">
        <v>0</v>
      </c>
      <c r="AP27" s="120">
        <v>0</v>
      </c>
      <c r="AQ27" s="120">
        <v>0</v>
      </c>
      <c r="AR27" s="120">
        <v>0</v>
      </c>
      <c r="AS27" s="120">
        <v>0</v>
      </c>
      <c r="AT27" s="120">
        <v>0</v>
      </c>
      <c r="AU27" s="120">
        <v>0</v>
      </c>
      <c r="AV27" s="120">
        <v>0</v>
      </c>
      <c r="AW27" s="120">
        <v>0</v>
      </c>
      <c r="AX27" s="120">
        <v>0</v>
      </c>
      <c r="AY27" s="120">
        <v>0</v>
      </c>
      <c r="AZ27" s="120">
        <v>2260</v>
      </c>
      <c r="BA27" s="120">
        <v>-149.82857999875569</v>
      </c>
      <c r="BB27" s="71">
        <v>1.0662958318578566</v>
      </c>
      <c r="BC27" s="120"/>
      <c r="BD27" s="120">
        <v>0</v>
      </c>
      <c r="BE27" s="120">
        <v>2760</v>
      </c>
      <c r="BF27" s="200">
        <v>0</v>
      </c>
      <c r="BG27" s="198">
        <v>0.87312629710099843</v>
      </c>
      <c r="BI27" s="201">
        <v>32</v>
      </c>
      <c r="BJ27" s="69">
        <v>16</v>
      </c>
      <c r="BK27" s="70">
        <v>16</v>
      </c>
      <c r="BL27" s="70">
        <v>6897</v>
      </c>
      <c r="BM27" s="70">
        <v>0</v>
      </c>
      <c r="BN27" s="70">
        <v>0</v>
      </c>
      <c r="BO27" s="201">
        <v>34</v>
      </c>
      <c r="BP27" s="70">
        <v>7340</v>
      </c>
      <c r="BQ27" s="202">
        <v>1468</v>
      </c>
      <c r="BR27" s="203">
        <v>498.8990613718413</v>
      </c>
      <c r="BS27" s="120">
        <v>104944.40554151627</v>
      </c>
      <c r="BT27" s="200">
        <v>1098.0999999999999</v>
      </c>
      <c r="BU27" s="204">
        <v>1194.5409333333341</v>
      </c>
      <c r="BV27" s="16"/>
      <c r="BW27" s="205">
        <v>4819.6571599975114</v>
      </c>
      <c r="BX27" s="206">
        <v>146698.31480742423</v>
      </c>
      <c r="BY27" s="207">
        <v>1760379.7776890909</v>
      </c>
      <c r="BZ27" s="16"/>
      <c r="CA27" s="203">
        <v>0.89</v>
      </c>
      <c r="CB27" s="206">
        <v>4289.494872397785</v>
      </c>
      <c r="CC27" s="206">
        <v>130561.50017860759</v>
      </c>
      <c r="CD27" s="208">
        <v>1566738.0021432911</v>
      </c>
      <c r="CF27" s="193">
        <v>0</v>
      </c>
      <c r="CG27" s="120">
        <v>0</v>
      </c>
      <c r="CH27" s="120">
        <v>0</v>
      </c>
      <c r="CI27" s="194">
        <v>0</v>
      </c>
      <c r="CJ27" s="193">
        <v>76.190476190476204</v>
      </c>
      <c r="CK27" s="120">
        <v>367.2119740950485</v>
      </c>
      <c r="CL27" s="120">
        <v>11177.01446151804</v>
      </c>
      <c r="CM27" s="194">
        <v>134124.17353821648</v>
      </c>
      <c r="CN27" s="193">
        <v>9.5238095238095255</v>
      </c>
      <c r="CO27" s="120">
        <v>45.901496761881063</v>
      </c>
      <c r="CP27" s="120">
        <v>1397.126807689755</v>
      </c>
      <c r="CQ27" s="194">
        <v>16765.52169227706</v>
      </c>
      <c r="CR27" s="193">
        <v>0</v>
      </c>
      <c r="CS27" s="120">
        <v>0</v>
      </c>
      <c r="CT27" s="120">
        <v>0</v>
      </c>
      <c r="CU27" s="194">
        <v>0</v>
      </c>
    </row>
    <row r="28" spans="2:107" x14ac:dyDescent="0.3">
      <c r="B28" s="119">
        <v>9</v>
      </c>
      <c r="C28" s="252">
        <v>2032</v>
      </c>
      <c r="D28" s="62">
        <v>18553.714490445644</v>
      </c>
      <c r="E28" s="278">
        <v>1.0000479478512796</v>
      </c>
      <c r="F28" s="69">
        <v>18554.604101188717</v>
      </c>
      <c r="G28" s="120">
        <v>167.67922170275952</v>
      </c>
      <c r="H28" s="62">
        <v>6927</v>
      </c>
      <c r="I28" s="253">
        <v>7372</v>
      </c>
      <c r="J28" s="174"/>
      <c r="K28" s="193">
        <v>3111.22</v>
      </c>
      <c r="L28" s="279">
        <v>36.009490740740738</v>
      </c>
      <c r="M28" s="279">
        <v>43.21</v>
      </c>
      <c r="N28" s="279">
        <v>64.819999999999993</v>
      </c>
      <c r="O28" s="63">
        <v>0.27667756814162425</v>
      </c>
      <c r="P28" s="194">
        <v>11.955237719399584</v>
      </c>
      <c r="Q28" s="195">
        <v>55.165237719399585</v>
      </c>
      <c r="R28" s="120">
        <v>4766.2765389561246</v>
      </c>
      <c r="S28" s="194">
        <v>1740882.51</v>
      </c>
      <c r="T28" s="178"/>
      <c r="U28" s="196">
        <v>55.165237719399585</v>
      </c>
      <c r="V28" s="197">
        <v>7620</v>
      </c>
      <c r="W28" s="197">
        <v>88.194444444444443</v>
      </c>
      <c r="X28" s="197">
        <v>0</v>
      </c>
      <c r="Y28" s="197">
        <v>0</v>
      </c>
      <c r="Z28" s="197">
        <v>88.194444444444443</v>
      </c>
      <c r="AA28" s="198">
        <v>0.62549560878689292</v>
      </c>
      <c r="AC28" s="196">
        <v>43.21</v>
      </c>
      <c r="AD28" s="197">
        <v>11.955237719399584</v>
      </c>
      <c r="AE28" s="279">
        <v>27.582618859699792</v>
      </c>
      <c r="AF28" s="199">
        <v>2383.1382694780623</v>
      </c>
      <c r="AH28" s="196">
        <v>2383.1382694780623</v>
      </c>
      <c r="AI28" s="120">
        <v>500</v>
      </c>
      <c r="AJ28" s="120">
        <v>500</v>
      </c>
      <c r="AK28" s="120">
        <v>150</v>
      </c>
      <c r="AL28" s="120">
        <v>60</v>
      </c>
      <c r="AM28" s="120">
        <v>550</v>
      </c>
      <c r="AN28" s="120">
        <v>500</v>
      </c>
      <c r="AO28" s="120">
        <v>0</v>
      </c>
      <c r="AP28" s="120">
        <v>0</v>
      </c>
      <c r="AQ28" s="120">
        <v>0</v>
      </c>
      <c r="AR28" s="120">
        <v>0</v>
      </c>
      <c r="AS28" s="120">
        <v>0</v>
      </c>
      <c r="AT28" s="120">
        <v>0</v>
      </c>
      <c r="AU28" s="120">
        <v>0</v>
      </c>
      <c r="AV28" s="120">
        <v>0</v>
      </c>
      <c r="AW28" s="120">
        <v>0</v>
      </c>
      <c r="AX28" s="120">
        <v>0</v>
      </c>
      <c r="AY28" s="120">
        <v>0</v>
      </c>
      <c r="AZ28" s="120">
        <v>2260</v>
      </c>
      <c r="BA28" s="120">
        <v>-123.13826947806228</v>
      </c>
      <c r="BB28" s="71">
        <v>1.0544859599460452</v>
      </c>
      <c r="BC28" s="120"/>
      <c r="BD28" s="120">
        <v>0</v>
      </c>
      <c r="BE28" s="120">
        <v>2760</v>
      </c>
      <c r="BF28" s="200">
        <v>0</v>
      </c>
      <c r="BG28" s="198">
        <v>0.86345589473842832</v>
      </c>
      <c r="BI28" s="201">
        <v>30</v>
      </c>
      <c r="BJ28" s="69">
        <v>15</v>
      </c>
      <c r="BK28" s="70">
        <v>15</v>
      </c>
      <c r="BL28" s="70">
        <v>6927</v>
      </c>
      <c r="BM28" s="70">
        <v>0</v>
      </c>
      <c r="BN28" s="70">
        <v>0</v>
      </c>
      <c r="BO28" s="201">
        <v>32</v>
      </c>
      <c r="BP28" s="216">
        <v>7372</v>
      </c>
      <c r="BQ28" s="202">
        <v>1474</v>
      </c>
      <c r="BR28" s="203">
        <v>467.7178700361012</v>
      </c>
      <c r="BS28" s="120">
        <v>105412.12341155237</v>
      </c>
      <c r="BT28" s="200">
        <v>1098.0999999999999</v>
      </c>
      <c r="BU28" s="204">
        <v>1194.5409333333341</v>
      </c>
      <c r="BV28" s="16"/>
      <c r="BW28" s="205">
        <v>4766.2765389561246</v>
      </c>
      <c r="BX28" s="206">
        <v>145073.54215447704</v>
      </c>
      <c r="BY28" s="207">
        <v>1740882.5058537244</v>
      </c>
      <c r="BZ28" s="16"/>
      <c r="CA28" s="203">
        <v>0.89</v>
      </c>
      <c r="CB28" s="206">
        <v>4241.9861196709508</v>
      </c>
      <c r="CC28" s="206">
        <v>129115.45251748456</v>
      </c>
      <c r="CD28" s="208">
        <v>1549385.4302098148</v>
      </c>
      <c r="CF28" s="193">
        <v>0</v>
      </c>
      <c r="CG28" s="120">
        <v>0</v>
      </c>
      <c r="CH28" s="120">
        <v>0</v>
      </c>
      <c r="CI28" s="194">
        <v>0</v>
      </c>
      <c r="CJ28" s="193">
        <v>76.190476190476204</v>
      </c>
      <c r="CK28" s="120">
        <v>363.14487915856188</v>
      </c>
      <c r="CL28" s="120">
        <v>11053.222259388727</v>
      </c>
      <c r="CM28" s="194">
        <v>132638.66711266473</v>
      </c>
      <c r="CN28" s="193">
        <v>9.5238095238095255</v>
      </c>
      <c r="CO28" s="120">
        <v>45.393109894820235</v>
      </c>
      <c r="CP28" s="120">
        <v>1381.6527824235909</v>
      </c>
      <c r="CQ28" s="194">
        <v>16579.833389083091</v>
      </c>
      <c r="CR28" s="193">
        <v>0</v>
      </c>
      <c r="CS28" s="120">
        <v>0</v>
      </c>
      <c r="CT28" s="120">
        <v>0</v>
      </c>
      <c r="CU28" s="194">
        <v>0</v>
      </c>
    </row>
    <row r="29" spans="2:107" x14ac:dyDescent="0.3">
      <c r="B29" s="119">
        <v>10</v>
      </c>
      <c r="C29" s="252">
        <v>2033</v>
      </c>
      <c r="D29" s="62">
        <v>18629.78471985647</v>
      </c>
      <c r="E29" s="278">
        <v>1.0000479478512796</v>
      </c>
      <c r="F29" s="69">
        <v>18630.67797800359</v>
      </c>
      <c r="G29" s="120">
        <v>167.67922170275952</v>
      </c>
      <c r="H29" s="62">
        <v>6955</v>
      </c>
      <c r="I29" s="253">
        <v>7402</v>
      </c>
      <c r="J29" s="174"/>
      <c r="K29" s="193">
        <v>3123.98</v>
      </c>
      <c r="L29" s="279">
        <v>36.157175925925927</v>
      </c>
      <c r="M29" s="279">
        <v>43.39</v>
      </c>
      <c r="N29" s="279">
        <v>65.09</v>
      </c>
      <c r="O29" s="63">
        <v>0.24997756814162425</v>
      </c>
      <c r="P29" s="194">
        <v>10.846526681665077</v>
      </c>
      <c r="Q29" s="195">
        <v>54.236526681665076</v>
      </c>
      <c r="R29" s="120">
        <v>4686.0359052958629</v>
      </c>
      <c r="S29" s="194">
        <v>1711574.61</v>
      </c>
      <c r="T29" s="178"/>
      <c r="U29" s="196">
        <v>54.236526681665076</v>
      </c>
      <c r="V29" s="197">
        <v>7620</v>
      </c>
      <c r="W29" s="197">
        <v>88.194444444444443</v>
      </c>
      <c r="X29" s="197">
        <v>0</v>
      </c>
      <c r="Y29" s="197">
        <v>0</v>
      </c>
      <c r="Z29" s="197">
        <v>88.194444444444443</v>
      </c>
      <c r="AA29" s="198">
        <v>0.6149653419023442</v>
      </c>
      <c r="AC29" s="196">
        <v>43.39</v>
      </c>
      <c r="AD29" s="197">
        <v>10.846526681665077</v>
      </c>
      <c r="AE29" s="279">
        <v>27.118263340832538</v>
      </c>
      <c r="AF29" s="199">
        <v>2343.0179526479315</v>
      </c>
      <c r="AH29" s="196">
        <v>2343.0179526479315</v>
      </c>
      <c r="AI29" s="120">
        <v>500</v>
      </c>
      <c r="AJ29" s="120">
        <v>500</v>
      </c>
      <c r="AK29" s="120">
        <v>150</v>
      </c>
      <c r="AL29" s="120">
        <v>60</v>
      </c>
      <c r="AM29" s="120">
        <v>550</v>
      </c>
      <c r="AN29" s="120">
        <v>500</v>
      </c>
      <c r="AO29" s="120">
        <v>0</v>
      </c>
      <c r="AP29" s="120">
        <v>0</v>
      </c>
      <c r="AQ29" s="120">
        <v>0</v>
      </c>
      <c r="AR29" s="120">
        <v>0</v>
      </c>
      <c r="AS29" s="120">
        <v>0</v>
      </c>
      <c r="AT29" s="120">
        <v>0</v>
      </c>
      <c r="AU29" s="120">
        <v>0</v>
      </c>
      <c r="AV29" s="120">
        <v>0</v>
      </c>
      <c r="AW29" s="120">
        <v>0</v>
      </c>
      <c r="AX29" s="120">
        <v>0</v>
      </c>
      <c r="AY29" s="120">
        <v>0</v>
      </c>
      <c r="AZ29" s="120">
        <v>2260</v>
      </c>
      <c r="BA29" s="120">
        <v>-83.017952647931452</v>
      </c>
      <c r="BB29" s="71">
        <v>1.0367336073663413</v>
      </c>
      <c r="BC29" s="120"/>
      <c r="BD29" s="120">
        <v>0</v>
      </c>
      <c r="BE29" s="120">
        <v>2760</v>
      </c>
      <c r="BF29" s="200">
        <v>0</v>
      </c>
      <c r="BG29" s="198">
        <v>0.84891954806084469</v>
      </c>
      <c r="BI29" s="201">
        <v>28</v>
      </c>
      <c r="BJ29" s="69">
        <v>14</v>
      </c>
      <c r="BK29" s="70">
        <v>14</v>
      </c>
      <c r="BL29" s="70">
        <v>6955</v>
      </c>
      <c r="BM29" s="70">
        <v>0</v>
      </c>
      <c r="BN29" s="70">
        <v>0</v>
      </c>
      <c r="BO29" s="201">
        <v>30</v>
      </c>
      <c r="BP29" s="216">
        <v>7402</v>
      </c>
      <c r="BQ29" s="202">
        <v>1480</v>
      </c>
      <c r="BR29" s="203">
        <v>436.53667870036111</v>
      </c>
      <c r="BS29" s="120">
        <v>105848.66009025273</v>
      </c>
      <c r="BT29" s="200">
        <v>1098.0999999999999</v>
      </c>
      <c r="BU29" s="204">
        <v>1194.5409333333341</v>
      </c>
      <c r="BV29" s="16"/>
      <c r="BW29" s="205">
        <v>4686.0359052958629</v>
      </c>
      <c r="BX29" s="206">
        <v>142631.21786744284</v>
      </c>
      <c r="BY29" s="207">
        <v>1711574.614409314</v>
      </c>
      <c r="BZ29" s="16"/>
      <c r="CA29" s="203">
        <v>0.89</v>
      </c>
      <c r="CB29" s="206">
        <v>4170.5719557133179</v>
      </c>
      <c r="CC29" s="206">
        <v>126941.78390202411</v>
      </c>
      <c r="CD29" s="208">
        <v>1523301.4068242894</v>
      </c>
      <c r="CF29" s="193">
        <v>0</v>
      </c>
      <c r="CG29" s="120">
        <v>0</v>
      </c>
      <c r="CH29" s="120">
        <v>0</v>
      </c>
      <c r="CI29" s="194">
        <v>0</v>
      </c>
      <c r="CJ29" s="193">
        <v>76.190476190476204</v>
      </c>
      <c r="CK29" s="120">
        <v>357.03130707016101</v>
      </c>
      <c r="CL29" s="120">
        <v>10867.140408948026</v>
      </c>
      <c r="CM29" s="194">
        <v>130405.6849073763</v>
      </c>
      <c r="CN29" s="193">
        <v>9.5238095238095255</v>
      </c>
      <c r="CO29" s="120">
        <v>44.628913383770126</v>
      </c>
      <c r="CP29" s="120">
        <v>1358.3925511185032</v>
      </c>
      <c r="CQ29" s="194">
        <v>16300.710613422038</v>
      </c>
      <c r="CR29" s="193">
        <v>0</v>
      </c>
      <c r="CS29" s="120">
        <v>0</v>
      </c>
      <c r="CT29" s="120">
        <v>0</v>
      </c>
      <c r="CU29" s="194">
        <v>0</v>
      </c>
    </row>
    <row r="30" spans="2:107" x14ac:dyDescent="0.3">
      <c r="B30" s="119">
        <v>11</v>
      </c>
      <c r="C30" s="252">
        <v>2034</v>
      </c>
      <c r="D30" s="62">
        <v>18700.577901791927</v>
      </c>
      <c r="E30" s="278">
        <v>1.0000479478512796</v>
      </c>
      <c r="F30" s="69">
        <v>18701.474554320004</v>
      </c>
      <c r="G30" s="120">
        <v>167.67922170275952</v>
      </c>
      <c r="H30" s="62">
        <v>6982</v>
      </c>
      <c r="I30" s="253">
        <v>7431</v>
      </c>
      <c r="J30" s="174"/>
      <c r="K30" s="193">
        <v>3135.85</v>
      </c>
      <c r="L30" s="279">
        <v>36.294560185185183</v>
      </c>
      <c r="M30" s="279">
        <v>43.55</v>
      </c>
      <c r="N30" s="279">
        <v>65.33</v>
      </c>
      <c r="O30" s="63">
        <v>0.24997756814162425</v>
      </c>
      <c r="P30" s="194">
        <v>10.886523092567735</v>
      </c>
      <c r="Q30" s="195">
        <v>54.436523092567732</v>
      </c>
      <c r="R30" s="120">
        <v>4703.3155951978515</v>
      </c>
      <c r="S30" s="194">
        <v>1717886.02</v>
      </c>
      <c r="T30" s="178"/>
      <c r="U30" s="196">
        <v>54.436523092567732</v>
      </c>
      <c r="V30" s="197">
        <v>7620</v>
      </c>
      <c r="W30" s="197">
        <v>88.194444444444443</v>
      </c>
      <c r="X30" s="197">
        <v>0</v>
      </c>
      <c r="Y30" s="197">
        <v>0</v>
      </c>
      <c r="Z30" s="197">
        <v>88.194444444444443</v>
      </c>
      <c r="AA30" s="198">
        <v>0.61723301774250028</v>
      </c>
      <c r="AC30" s="196">
        <v>43.55</v>
      </c>
      <c r="AD30" s="197">
        <v>10.886523092567735</v>
      </c>
      <c r="AE30" s="279">
        <v>27.218261546283866</v>
      </c>
      <c r="AF30" s="199">
        <v>2351.6577975989258</v>
      </c>
      <c r="AH30" s="196">
        <v>2351.6577975989258</v>
      </c>
      <c r="AI30" s="120">
        <v>500</v>
      </c>
      <c r="AJ30" s="120">
        <v>500</v>
      </c>
      <c r="AK30" s="120">
        <v>150</v>
      </c>
      <c r="AL30" s="120">
        <v>60</v>
      </c>
      <c r="AM30" s="120">
        <v>550</v>
      </c>
      <c r="AN30" s="120">
        <v>500</v>
      </c>
      <c r="AO30" s="120">
        <v>0</v>
      </c>
      <c r="AP30" s="120">
        <v>0</v>
      </c>
      <c r="AQ30" s="120">
        <v>0</v>
      </c>
      <c r="AR30" s="120">
        <v>0</v>
      </c>
      <c r="AS30" s="120">
        <v>0</v>
      </c>
      <c r="AT30" s="120">
        <v>0</v>
      </c>
      <c r="AU30" s="120">
        <v>0</v>
      </c>
      <c r="AV30" s="120">
        <v>0</v>
      </c>
      <c r="AW30" s="120">
        <v>0</v>
      </c>
      <c r="AX30" s="120">
        <v>0</v>
      </c>
      <c r="AY30" s="120">
        <v>0</v>
      </c>
      <c r="AZ30" s="120">
        <v>2260</v>
      </c>
      <c r="BA30" s="120">
        <v>-91.657797598925754</v>
      </c>
      <c r="BB30" s="71">
        <v>1.0405565476101442</v>
      </c>
      <c r="BC30" s="120"/>
      <c r="BD30" s="120">
        <v>0</v>
      </c>
      <c r="BE30" s="120">
        <v>2760</v>
      </c>
      <c r="BF30" s="200">
        <v>0</v>
      </c>
      <c r="BG30" s="198">
        <v>0.85204992666627744</v>
      </c>
      <c r="BI30" s="201">
        <v>27</v>
      </c>
      <c r="BJ30" s="69">
        <v>14</v>
      </c>
      <c r="BK30" s="70">
        <v>13</v>
      </c>
      <c r="BL30" s="70">
        <v>6982</v>
      </c>
      <c r="BM30" s="70">
        <v>0</v>
      </c>
      <c r="BN30" s="70">
        <v>0</v>
      </c>
      <c r="BO30" s="201">
        <v>29</v>
      </c>
      <c r="BP30" s="70">
        <v>7431</v>
      </c>
      <c r="BQ30" s="202">
        <v>1486</v>
      </c>
      <c r="BR30" s="203">
        <v>420.94608303249112</v>
      </c>
      <c r="BS30" s="120">
        <v>106269.60617328522</v>
      </c>
      <c r="BT30" s="200"/>
      <c r="BU30" s="204">
        <v>2292.640933333334</v>
      </c>
      <c r="BV30" s="16"/>
      <c r="BW30" s="205">
        <v>4703.3155951978515</v>
      </c>
      <c r="BX30" s="206">
        <v>143157.16842883462</v>
      </c>
      <c r="BY30" s="207">
        <v>1717886.0211460153</v>
      </c>
      <c r="BZ30" s="16"/>
      <c r="CA30" s="203">
        <v>0.89</v>
      </c>
      <c r="CB30" s="206">
        <v>4185.9508797260878</v>
      </c>
      <c r="CC30" s="206">
        <v>127409.8799016628</v>
      </c>
      <c r="CD30" s="208">
        <v>1528918.5588199536</v>
      </c>
      <c r="CF30" s="193">
        <v>0</v>
      </c>
      <c r="CG30" s="120">
        <v>0</v>
      </c>
      <c r="CH30" s="120">
        <v>0</v>
      </c>
      <c r="CI30" s="194">
        <v>0</v>
      </c>
      <c r="CJ30" s="193">
        <v>76.190476190476204</v>
      </c>
      <c r="CK30" s="120">
        <v>358.34785487221728</v>
      </c>
      <c r="CL30" s="120">
        <v>10907.212832673113</v>
      </c>
      <c r="CM30" s="194">
        <v>130886.55399207736</v>
      </c>
      <c r="CN30" s="193">
        <v>9.5238095238095255</v>
      </c>
      <c r="CO30" s="120">
        <v>44.79348185902716</v>
      </c>
      <c r="CP30" s="120">
        <v>1363.4016040841391</v>
      </c>
      <c r="CQ30" s="194">
        <v>16360.81924900967</v>
      </c>
      <c r="CR30" s="193">
        <v>0</v>
      </c>
      <c r="CS30" s="120">
        <v>0</v>
      </c>
      <c r="CT30" s="120">
        <v>0</v>
      </c>
      <c r="CU30" s="194">
        <v>0</v>
      </c>
    </row>
    <row r="31" spans="2:107" x14ac:dyDescent="0.3">
      <c r="B31" s="119">
        <v>12</v>
      </c>
      <c r="C31" s="252">
        <v>2035</v>
      </c>
      <c r="D31" s="62">
        <v>18766.029924448201</v>
      </c>
      <c r="E31" s="278">
        <v>1.0000479478512796</v>
      </c>
      <c r="F31" s="69">
        <v>18766.929715260128</v>
      </c>
      <c r="G31" s="120">
        <v>167.67922170275952</v>
      </c>
      <c r="H31" s="62">
        <v>7006</v>
      </c>
      <c r="I31" s="253">
        <v>7456</v>
      </c>
      <c r="J31" s="174"/>
      <c r="K31" s="193">
        <v>3146.82</v>
      </c>
      <c r="L31" s="279">
        <v>36.421527777777783</v>
      </c>
      <c r="M31" s="279">
        <v>43.71</v>
      </c>
      <c r="N31" s="279">
        <v>65.569999999999993</v>
      </c>
      <c r="O31" s="63">
        <v>0.24997756814162425</v>
      </c>
      <c r="P31" s="194">
        <v>10.926519503470397</v>
      </c>
      <c r="Q31" s="195">
        <v>54.636519503470396</v>
      </c>
      <c r="R31" s="120">
        <v>4720.5952850998428</v>
      </c>
      <c r="S31" s="194">
        <v>1724197.43</v>
      </c>
      <c r="T31" s="178"/>
      <c r="U31" s="196">
        <v>54.636519503470396</v>
      </c>
      <c r="V31" s="197">
        <v>7620</v>
      </c>
      <c r="W31" s="197">
        <v>88.194444444444443</v>
      </c>
      <c r="X31" s="197">
        <v>0</v>
      </c>
      <c r="Y31" s="197">
        <v>0</v>
      </c>
      <c r="Z31" s="197">
        <v>88.194444444444443</v>
      </c>
      <c r="AA31" s="198">
        <v>0.61950069358265647</v>
      </c>
      <c r="AC31" s="196">
        <v>43.71</v>
      </c>
      <c r="AD31" s="197">
        <v>10.926519503470397</v>
      </c>
      <c r="AE31" s="279">
        <v>27.318259751735198</v>
      </c>
      <c r="AF31" s="199">
        <v>2360.2976425499214</v>
      </c>
      <c r="AH31" s="196">
        <v>2360.2976425499214</v>
      </c>
      <c r="AI31" s="120">
        <v>500</v>
      </c>
      <c r="AJ31" s="120">
        <v>500</v>
      </c>
      <c r="AK31" s="120">
        <v>150</v>
      </c>
      <c r="AL31" s="120">
        <v>60</v>
      </c>
      <c r="AM31" s="120">
        <v>550</v>
      </c>
      <c r="AN31" s="120">
        <v>500</v>
      </c>
      <c r="AO31" s="120">
        <v>0</v>
      </c>
      <c r="AP31" s="120">
        <v>0</v>
      </c>
      <c r="AQ31" s="120">
        <v>0</v>
      </c>
      <c r="AR31" s="120">
        <v>0</v>
      </c>
      <c r="AS31" s="120">
        <v>0</v>
      </c>
      <c r="AT31" s="120">
        <v>0</v>
      </c>
      <c r="AU31" s="120">
        <v>0</v>
      </c>
      <c r="AV31" s="120">
        <v>0</v>
      </c>
      <c r="AW31" s="120">
        <v>0</v>
      </c>
      <c r="AX31" s="120">
        <v>0</v>
      </c>
      <c r="AY31" s="120">
        <v>0</v>
      </c>
      <c r="AZ31" s="120">
        <v>2260</v>
      </c>
      <c r="BA31" s="120">
        <v>-100.29764254992142</v>
      </c>
      <c r="BB31" s="71">
        <v>1.0443794878539476</v>
      </c>
      <c r="BC31" s="120"/>
      <c r="BD31" s="120">
        <v>0</v>
      </c>
      <c r="BE31" s="120">
        <v>2760</v>
      </c>
      <c r="BF31" s="200">
        <v>0</v>
      </c>
      <c r="BG31" s="198">
        <v>0.85518030527171063</v>
      </c>
      <c r="BI31" s="201">
        <v>24</v>
      </c>
      <c r="BJ31" s="69">
        <v>12</v>
      </c>
      <c r="BK31" s="70">
        <v>12</v>
      </c>
      <c r="BL31" s="70">
        <v>7006</v>
      </c>
      <c r="BM31" s="70">
        <v>0</v>
      </c>
      <c r="BN31" s="70">
        <v>0</v>
      </c>
      <c r="BO31" s="201">
        <v>25</v>
      </c>
      <c r="BP31" s="70">
        <v>7456</v>
      </c>
      <c r="BQ31" s="202">
        <v>1491</v>
      </c>
      <c r="BR31" s="203">
        <v>374.17429602888097</v>
      </c>
      <c r="BS31" s="120">
        <v>106643.78046931411</v>
      </c>
      <c r="BT31" s="200"/>
      <c r="BU31" s="204">
        <v>2292.640933333334</v>
      </c>
      <c r="BV31" s="16"/>
      <c r="BW31" s="205">
        <v>4720.5952850998428</v>
      </c>
      <c r="BX31" s="206">
        <v>143683.11899022647</v>
      </c>
      <c r="BY31" s="207">
        <v>1724197.4278827177</v>
      </c>
      <c r="BZ31" s="16"/>
      <c r="CA31" s="203">
        <v>0.89</v>
      </c>
      <c r="CB31" s="206">
        <v>4201.3298037388604</v>
      </c>
      <c r="CC31" s="206">
        <v>127877.97590130156</v>
      </c>
      <c r="CD31" s="208">
        <v>1534535.7108156187</v>
      </c>
      <c r="CF31" s="193">
        <v>0</v>
      </c>
      <c r="CG31" s="120">
        <v>0</v>
      </c>
      <c r="CH31" s="120">
        <v>0</v>
      </c>
      <c r="CI31" s="194">
        <v>0</v>
      </c>
      <c r="CJ31" s="193">
        <v>76.190476190476204</v>
      </c>
      <c r="CK31" s="120">
        <v>359.66440267427379</v>
      </c>
      <c r="CL31" s="120">
        <v>10947.285256398209</v>
      </c>
      <c r="CM31" s="194">
        <v>131367.4230767785</v>
      </c>
      <c r="CN31" s="193">
        <v>9.5238095238095255</v>
      </c>
      <c r="CO31" s="120">
        <v>44.958050334284223</v>
      </c>
      <c r="CP31" s="120">
        <v>1368.4106570497761</v>
      </c>
      <c r="CQ31" s="194">
        <v>16420.927884597313</v>
      </c>
      <c r="CR31" s="193">
        <v>0</v>
      </c>
      <c r="CS31" s="120">
        <v>0</v>
      </c>
      <c r="CT31" s="120">
        <v>0</v>
      </c>
      <c r="CU31" s="194">
        <v>0</v>
      </c>
    </row>
    <row r="32" spans="2:107" x14ac:dyDescent="0.3">
      <c r="B32" s="119">
        <v>13</v>
      </c>
      <c r="C32" s="252">
        <v>2036</v>
      </c>
      <c r="D32" s="62">
        <v>18826.081220206437</v>
      </c>
      <c r="E32" s="278">
        <v>1.0000479478512796</v>
      </c>
      <c r="F32" s="69">
        <v>18826.983890348962</v>
      </c>
      <c r="G32" s="120">
        <v>167.67922170275952</v>
      </c>
      <c r="H32" s="62">
        <v>7029</v>
      </c>
      <c r="I32" s="253">
        <v>7481</v>
      </c>
      <c r="J32" s="174"/>
      <c r="K32" s="193">
        <v>3156.89</v>
      </c>
      <c r="L32" s="279">
        <v>36.538078703703704</v>
      </c>
      <c r="M32" s="279">
        <v>43.85</v>
      </c>
      <c r="N32" s="279">
        <v>65.78</v>
      </c>
      <c r="O32" s="63">
        <v>0.24997756814162425</v>
      </c>
      <c r="P32" s="194">
        <v>10.961516363010224</v>
      </c>
      <c r="Q32" s="195">
        <v>54.811516363010227</v>
      </c>
      <c r="R32" s="120">
        <v>4735.7150137640838</v>
      </c>
      <c r="S32" s="194">
        <v>1729719.91</v>
      </c>
      <c r="T32" s="178"/>
      <c r="U32" s="196">
        <v>54.811516363010227</v>
      </c>
      <c r="V32" s="197">
        <v>7620</v>
      </c>
      <c r="W32" s="197">
        <v>88.194444444444443</v>
      </c>
      <c r="X32" s="197">
        <v>0</v>
      </c>
      <c r="Y32" s="197">
        <v>0</v>
      </c>
      <c r="Z32" s="197">
        <v>88.194444444444443</v>
      </c>
      <c r="AA32" s="198">
        <v>0.62148490994279315</v>
      </c>
      <c r="AC32" s="196">
        <v>43.85</v>
      </c>
      <c r="AD32" s="197">
        <v>10.961516363010224</v>
      </c>
      <c r="AE32" s="279">
        <v>27.405758181505114</v>
      </c>
      <c r="AF32" s="199">
        <v>2367.8575068820419</v>
      </c>
      <c r="AH32" s="196">
        <v>2367.8575068820419</v>
      </c>
      <c r="AI32" s="120">
        <v>500</v>
      </c>
      <c r="AJ32" s="120">
        <v>500</v>
      </c>
      <c r="AK32" s="120">
        <v>150</v>
      </c>
      <c r="AL32" s="120">
        <v>60</v>
      </c>
      <c r="AM32" s="120">
        <v>550</v>
      </c>
      <c r="AN32" s="120">
        <v>500</v>
      </c>
      <c r="AO32" s="120">
        <v>0</v>
      </c>
      <c r="AP32" s="120">
        <v>0</v>
      </c>
      <c r="AQ32" s="120">
        <v>0</v>
      </c>
      <c r="AR32" s="120">
        <v>0</v>
      </c>
      <c r="AS32" s="120">
        <v>0</v>
      </c>
      <c r="AT32" s="120">
        <v>0</v>
      </c>
      <c r="AU32" s="120">
        <v>0</v>
      </c>
      <c r="AV32" s="120">
        <v>0</v>
      </c>
      <c r="AW32" s="120">
        <v>0</v>
      </c>
      <c r="AX32" s="120">
        <v>0</v>
      </c>
      <c r="AY32" s="120">
        <v>0</v>
      </c>
      <c r="AZ32" s="120">
        <v>2260</v>
      </c>
      <c r="BA32" s="120">
        <v>-107.85750688204189</v>
      </c>
      <c r="BB32" s="71">
        <v>1.0477245605672751</v>
      </c>
      <c r="BC32" s="120"/>
      <c r="BD32" s="120">
        <v>0</v>
      </c>
      <c r="BE32" s="120">
        <v>2760</v>
      </c>
      <c r="BF32" s="200">
        <v>0</v>
      </c>
      <c r="BG32" s="198">
        <v>0.85791938655146449</v>
      </c>
      <c r="BI32" s="201">
        <v>23</v>
      </c>
      <c r="BJ32" s="69">
        <v>12</v>
      </c>
      <c r="BK32" s="70">
        <v>11</v>
      </c>
      <c r="BL32" s="70">
        <v>7029</v>
      </c>
      <c r="BM32" s="70">
        <v>0</v>
      </c>
      <c r="BN32" s="70">
        <v>0</v>
      </c>
      <c r="BO32" s="201">
        <v>25</v>
      </c>
      <c r="BP32" s="70">
        <v>7481</v>
      </c>
      <c r="BQ32" s="202">
        <v>1496</v>
      </c>
      <c r="BR32" s="203">
        <v>358.58370036101093</v>
      </c>
      <c r="BS32" s="120">
        <v>107002.36416967511</v>
      </c>
      <c r="BT32" s="200"/>
      <c r="BU32" s="204">
        <v>2292.640933333334</v>
      </c>
      <c r="BV32" s="16"/>
      <c r="BW32" s="205">
        <v>4735.7150137640838</v>
      </c>
      <c r="BX32" s="206">
        <v>144143.32573144432</v>
      </c>
      <c r="BY32" s="207">
        <v>1729719.9087773317</v>
      </c>
      <c r="BZ32" s="16"/>
      <c r="CA32" s="203">
        <v>0.89</v>
      </c>
      <c r="CB32" s="206">
        <v>4214.7863622500345</v>
      </c>
      <c r="CC32" s="206">
        <v>128287.55990098543</v>
      </c>
      <c r="CD32" s="208">
        <v>1539450.7188118252</v>
      </c>
      <c r="CF32" s="193">
        <v>0</v>
      </c>
      <c r="CG32" s="120">
        <v>0</v>
      </c>
      <c r="CH32" s="120">
        <v>0</v>
      </c>
      <c r="CI32" s="194">
        <v>0</v>
      </c>
      <c r="CJ32" s="193">
        <v>76.190476190476204</v>
      </c>
      <c r="CK32" s="120">
        <v>360.81638200107307</v>
      </c>
      <c r="CL32" s="120">
        <v>10982.348627157662</v>
      </c>
      <c r="CM32" s="194">
        <v>131788.18352589195</v>
      </c>
      <c r="CN32" s="193">
        <v>9.5238095238095255</v>
      </c>
      <c r="CO32" s="120">
        <v>45.102047750134133</v>
      </c>
      <c r="CP32" s="120">
        <v>1372.7935783947078</v>
      </c>
      <c r="CQ32" s="194">
        <v>16473.522940736493</v>
      </c>
      <c r="CR32" s="193">
        <v>0</v>
      </c>
      <c r="CS32" s="120">
        <v>0</v>
      </c>
      <c r="CT32" s="120">
        <v>0</v>
      </c>
      <c r="CU32" s="194">
        <v>0</v>
      </c>
    </row>
    <row r="33" spans="2:99" x14ac:dyDescent="0.3">
      <c r="B33" s="119">
        <v>14</v>
      </c>
      <c r="C33" s="252">
        <v>2037</v>
      </c>
      <c r="D33" s="62">
        <v>18882.559463867052</v>
      </c>
      <c r="E33" s="278">
        <v>1.0000479478512796</v>
      </c>
      <c r="F33" s="69">
        <v>18883.464842020003</v>
      </c>
      <c r="G33" s="120">
        <v>167.67922170275952</v>
      </c>
      <c r="H33" s="62">
        <v>7050</v>
      </c>
      <c r="I33" s="253">
        <v>7503</v>
      </c>
      <c r="J33" s="174"/>
      <c r="K33" s="193">
        <v>3166.36</v>
      </c>
      <c r="L33" s="279">
        <v>36.647685185185189</v>
      </c>
      <c r="M33" s="279">
        <v>43.98</v>
      </c>
      <c r="N33" s="279">
        <v>65.97</v>
      </c>
      <c r="O33" s="63">
        <v>0.24997756814162425</v>
      </c>
      <c r="P33" s="194">
        <v>10.994013446868633</v>
      </c>
      <c r="Q33" s="195">
        <v>54.974013446868632</v>
      </c>
      <c r="R33" s="120">
        <v>4749.7547618094495</v>
      </c>
      <c r="S33" s="194">
        <v>1734847.93</v>
      </c>
      <c r="T33" s="178"/>
      <c r="U33" s="196">
        <v>54.974013446868632</v>
      </c>
      <c r="V33" s="197">
        <v>7620</v>
      </c>
      <c r="W33" s="197">
        <v>88.194444444444443</v>
      </c>
      <c r="X33" s="197">
        <v>0</v>
      </c>
      <c r="Y33" s="197">
        <v>0</v>
      </c>
      <c r="Z33" s="197">
        <v>88.194444444444443</v>
      </c>
      <c r="AA33" s="198">
        <v>0.62332739656291991</v>
      </c>
      <c r="AC33" s="196">
        <v>43.98</v>
      </c>
      <c r="AD33" s="197">
        <v>10.994013446868633</v>
      </c>
      <c r="AE33" s="279">
        <v>27.487006723434316</v>
      </c>
      <c r="AF33" s="199">
        <v>2374.8773809047248</v>
      </c>
      <c r="AH33" s="196">
        <v>2374.8773809047248</v>
      </c>
      <c r="AI33" s="120">
        <v>500</v>
      </c>
      <c r="AJ33" s="120">
        <v>500</v>
      </c>
      <c r="AK33" s="120">
        <v>150</v>
      </c>
      <c r="AL33" s="120">
        <v>60</v>
      </c>
      <c r="AM33" s="120">
        <v>550</v>
      </c>
      <c r="AN33" s="120">
        <v>500</v>
      </c>
      <c r="AO33" s="120">
        <v>0</v>
      </c>
      <c r="AP33" s="120">
        <v>0</v>
      </c>
      <c r="AQ33" s="120">
        <v>0</v>
      </c>
      <c r="AR33" s="120">
        <v>0</v>
      </c>
      <c r="AS33" s="120">
        <v>0</v>
      </c>
      <c r="AT33" s="120">
        <v>0</v>
      </c>
      <c r="AU33" s="120">
        <v>0</v>
      </c>
      <c r="AV33" s="120">
        <v>0</v>
      </c>
      <c r="AW33" s="120">
        <v>0</v>
      </c>
      <c r="AX33" s="120">
        <v>0</v>
      </c>
      <c r="AY33" s="120">
        <v>0</v>
      </c>
      <c r="AZ33" s="120">
        <v>2260</v>
      </c>
      <c r="BA33" s="120">
        <v>-114.87738090472476</v>
      </c>
      <c r="BB33" s="71">
        <v>1.0508306995153649</v>
      </c>
      <c r="BC33" s="120"/>
      <c r="BD33" s="120">
        <v>0</v>
      </c>
      <c r="BE33" s="120">
        <v>2760</v>
      </c>
      <c r="BF33" s="200">
        <v>0</v>
      </c>
      <c r="BG33" s="198">
        <v>0.86046281916837852</v>
      </c>
      <c r="BI33" s="201">
        <v>21</v>
      </c>
      <c r="BJ33" s="69">
        <v>11</v>
      </c>
      <c r="BK33" s="70">
        <v>10</v>
      </c>
      <c r="BL33" s="70">
        <v>7050</v>
      </c>
      <c r="BM33" s="70">
        <v>0</v>
      </c>
      <c r="BN33" s="70">
        <v>0</v>
      </c>
      <c r="BO33" s="201">
        <v>22</v>
      </c>
      <c r="BP33" s="216">
        <v>7503</v>
      </c>
      <c r="BQ33" s="202">
        <v>1501</v>
      </c>
      <c r="BR33" s="203">
        <v>327.40250902527083</v>
      </c>
      <c r="BS33" s="120">
        <v>107329.76667870038</v>
      </c>
      <c r="BT33" s="200"/>
      <c r="BU33" s="204">
        <v>2292.640933333334</v>
      </c>
      <c r="BV33" s="16"/>
      <c r="BW33" s="205">
        <v>4749.7547618094495</v>
      </c>
      <c r="BX33" s="206">
        <v>144570.66056257513</v>
      </c>
      <c r="BY33" s="207">
        <v>1734847.9267509014</v>
      </c>
      <c r="BZ33" s="16"/>
      <c r="CA33" s="203">
        <v>0.89</v>
      </c>
      <c r="CB33" s="206">
        <v>4227.2817380104098</v>
      </c>
      <c r="CC33" s="206">
        <v>128667.88790069184</v>
      </c>
      <c r="CD33" s="208">
        <v>1544014.6548083022</v>
      </c>
      <c r="CF33" s="193">
        <v>0</v>
      </c>
      <c r="CG33" s="120">
        <v>0</v>
      </c>
      <c r="CH33" s="120">
        <v>0</v>
      </c>
      <c r="CI33" s="194">
        <v>0</v>
      </c>
      <c r="CJ33" s="193">
        <v>76.190476190476204</v>
      </c>
      <c r="CK33" s="120">
        <v>361.88607709024382</v>
      </c>
      <c r="CL33" s="120">
        <v>11014.907471434295</v>
      </c>
      <c r="CM33" s="194">
        <v>132178.88965721155</v>
      </c>
      <c r="CN33" s="193">
        <v>9.5238095238095255</v>
      </c>
      <c r="CO33" s="120">
        <v>45.235759636280477</v>
      </c>
      <c r="CP33" s="120">
        <v>1376.8634339292869</v>
      </c>
      <c r="CQ33" s="194">
        <v>16522.361207151444</v>
      </c>
      <c r="CR33" s="193">
        <v>0</v>
      </c>
      <c r="CS33" s="120">
        <v>0</v>
      </c>
      <c r="CT33" s="120">
        <v>0</v>
      </c>
      <c r="CU33" s="194">
        <v>0</v>
      </c>
    </row>
    <row r="34" spans="2:99" x14ac:dyDescent="0.3">
      <c r="B34" s="119">
        <v>15</v>
      </c>
      <c r="C34" s="252">
        <v>2038</v>
      </c>
      <c r="D34" s="62">
        <v>18933.542374419496</v>
      </c>
      <c r="E34" s="278">
        <v>1.0000479478512796</v>
      </c>
      <c r="F34" s="69">
        <v>18934.450197093462</v>
      </c>
      <c r="G34" s="120">
        <v>167.67922170275952</v>
      </c>
      <c r="H34" s="62">
        <v>7069</v>
      </c>
      <c r="I34" s="253">
        <v>7523</v>
      </c>
      <c r="J34" s="174"/>
      <c r="K34" s="193">
        <v>3174.91</v>
      </c>
      <c r="L34" s="279">
        <v>36.746643518518518</v>
      </c>
      <c r="M34" s="279">
        <v>44.1</v>
      </c>
      <c r="N34" s="279">
        <v>66.150000000000006</v>
      </c>
      <c r="O34" s="63">
        <v>0.24997756814162425</v>
      </c>
      <c r="P34" s="194">
        <v>11.02401075504563</v>
      </c>
      <c r="Q34" s="195">
        <v>55.124010755045632</v>
      </c>
      <c r="R34" s="120">
        <v>4762.7145292359419</v>
      </c>
      <c r="S34" s="194">
        <v>1739581.48</v>
      </c>
      <c r="T34" s="178"/>
      <c r="U34" s="196">
        <v>55.124010755045632</v>
      </c>
      <c r="V34" s="197">
        <v>7620</v>
      </c>
      <c r="W34" s="197">
        <v>88.194444444444443</v>
      </c>
      <c r="X34" s="197">
        <v>0</v>
      </c>
      <c r="Y34" s="197">
        <v>0</v>
      </c>
      <c r="Z34" s="197">
        <v>88.194444444444443</v>
      </c>
      <c r="AA34" s="198">
        <v>0.62502815344303708</v>
      </c>
      <c r="AC34" s="196">
        <v>44.1</v>
      </c>
      <c r="AD34" s="197">
        <v>11.02401075504563</v>
      </c>
      <c r="AE34" s="279">
        <v>27.562005377522816</v>
      </c>
      <c r="AF34" s="199">
        <v>2381.3572646179709</v>
      </c>
      <c r="AH34" s="196">
        <v>2381.3572646179709</v>
      </c>
      <c r="AI34" s="120">
        <v>500</v>
      </c>
      <c r="AJ34" s="120">
        <v>500</v>
      </c>
      <c r="AK34" s="120">
        <v>150</v>
      </c>
      <c r="AL34" s="120">
        <v>60</v>
      </c>
      <c r="AM34" s="120">
        <v>550</v>
      </c>
      <c r="AN34" s="120">
        <v>500</v>
      </c>
      <c r="AO34" s="120">
        <v>0</v>
      </c>
      <c r="AP34" s="120">
        <v>0</v>
      </c>
      <c r="AQ34" s="120">
        <v>0</v>
      </c>
      <c r="AR34" s="120">
        <v>0</v>
      </c>
      <c r="AS34" s="120">
        <v>0</v>
      </c>
      <c r="AT34" s="120">
        <v>0</v>
      </c>
      <c r="AU34" s="120">
        <v>0</v>
      </c>
      <c r="AV34" s="120">
        <v>0</v>
      </c>
      <c r="AW34" s="120">
        <v>0</v>
      </c>
      <c r="AX34" s="120">
        <v>0</v>
      </c>
      <c r="AY34" s="120">
        <v>0</v>
      </c>
      <c r="AZ34" s="120">
        <v>2260</v>
      </c>
      <c r="BA34" s="120">
        <v>-121.35726461797094</v>
      </c>
      <c r="BB34" s="71">
        <v>1.0536979046982173</v>
      </c>
      <c r="BC34" s="120"/>
      <c r="BD34" s="120">
        <v>0</v>
      </c>
      <c r="BE34" s="120">
        <v>2760</v>
      </c>
      <c r="BF34" s="200">
        <v>0</v>
      </c>
      <c r="BG34" s="198">
        <v>0.86281060312245328</v>
      </c>
      <c r="BI34" s="201">
        <v>19</v>
      </c>
      <c r="BJ34" s="69">
        <v>10</v>
      </c>
      <c r="BK34" s="70">
        <v>9</v>
      </c>
      <c r="BL34" s="70">
        <v>7069</v>
      </c>
      <c r="BM34" s="70">
        <v>0</v>
      </c>
      <c r="BN34" s="70">
        <v>0</v>
      </c>
      <c r="BO34" s="201">
        <v>20</v>
      </c>
      <c r="BP34" s="216">
        <v>7523</v>
      </c>
      <c r="BQ34" s="202">
        <v>1505</v>
      </c>
      <c r="BR34" s="203">
        <v>296.22131768953079</v>
      </c>
      <c r="BS34" s="120">
        <v>107625.98799638991</v>
      </c>
      <c r="BT34" s="200"/>
      <c r="BU34" s="204">
        <v>2292.640933333334</v>
      </c>
      <c r="BV34" s="16"/>
      <c r="BW34" s="205">
        <v>4762.7145292359419</v>
      </c>
      <c r="BX34" s="206">
        <v>144965.12348361898</v>
      </c>
      <c r="BY34" s="207">
        <v>1739581.4818034277</v>
      </c>
      <c r="BZ34" s="16"/>
      <c r="CA34" s="203">
        <v>0.89</v>
      </c>
      <c r="CB34" s="206">
        <v>4238.8159310199881</v>
      </c>
      <c r="CC34" s="206">
        <v>129018.95990042087</v>
      </c>
      <c r="CD34" s="208">
        <v>1548227.5188050505</v>
      </c>
      <c r="CF34" s="193">
        <v>0</v>
      </c>
      <c r="CG34" s="120">
        <v>0</v>
      </c>
      <c r="CH34" s="120">
        <v>0</v>
      </c>
      <c r="CI34" s="194">
        <v>0</v>
      </c>
      <c r="CJ34" s="193">
        <v>76.190476190476204</v>
      </c>
      <c r="CK34" s="120">
        <v>362.8734879417861</v>
      </c>
      <c r="CL34" s="120">
        <v>11044.961789228115</v>
      </c>
      <c r="CM34" s="194">
        <v>132539.54147073737</v>
      </c>
      <c r="CN34" s="193">
        <v>9.5238095238095255</v>
      </c>
      <c r="CO34" s="120">
        <v>45.359185992723262</v>
      </c>
      <c r="CP34" s="120">
        <v>1380.6202236535144</v>
      </c>
      <c r="CQ34" s="194">
        <v>16567.442683842171</v>
      </c>
      <c r="CR34" s="193">
        <v>0</v>
      </c>
      <c r="CS34" s="120">
        <v>0</v>
      </c>
      <c r="CT34" s="120">
        <v>0</v>
      </c>
      <c r="CU34" s="194">
        <v>0</v>
      </c>
    </row>
    <row r="35" spans="2:99" x14ac:dyDescent="0.3">
      <c r="B35" s="119">
        <v>16</v>
      </c>
      <c r="C35" s="252">
        <v>2039</v>
      </c>
      <c r="D35" s="62">
        <v>18978.982876118102</v>
      </c>
      <c r="E35" s="278">
        <v>1.0000479478512796</v>
      </c>
      <c r="F35" s="69">
        <v>18979.892877566483</v>
      </c>
      <c r="G35" s="120">
        <v>167.67922170275952</v>
      </c>
      <c r="H35" s="62">
        <v>7086</v>
      </c>
      <c r="I35" s="253">
        <v>7542</v>
      </c>
      <c r="J35" s="174"/>
      <c r="K35" s="193">
        <v>3182.53</v>
      </c>
      <c r="L35" s="279">
        <v>36.834837962962972</v>
      </c>
      <c r="M35" s="279">
        <v>44.2</v>
      </c>
      <c r="N35" s="279">
        <v>66.3</v>
      </c>
      <c r="O35" s="63">
        <v>0.24997756814162425</v>
      </c>
      <c r="P35" s="194">
        <v>11.049008511859792</v>
      </c>
      <c r="Q35" s="195">
        <v>55.249008511859799</v>
      </c>
      <c r="R35" s="120">
        <v>4773.5143354246866</v>
      </c>
      <c r="S35" s="194">
        <v>1743526.11</v>
      </c>
      <c r="T35" s="178"/>
      <c r="U35" s="196">
        <v>55.249008511859799</v>
      </c>
      <c r="V35" s="197">
        <v>7620</v>
      </c>
      <c r="W35" s="197">
        <v>88.194444444444443</v>
      </c>
      <c r="X35" s="197">
        <v>0</v>
      </c>
      <c r="Y35" s="197">
        <v>0</v>
      </c>
      <c r="Z35" s="197">
        <v>88.194444444444443</v>
      </c>
      <c r="AA35" s="198">
        <v>0.62644545084313474</v>
      </c>
      <c r="AC35" s="196">
        <v>44.2</v>
      </c>
      <c r="AD35" s="197">
        <v>11.049008511859792</v>
      </c>
      <c r="AE35" s="279">
        <v>27.624504255929899</v>
      </c>
      <c r="AF35" s="199">
        <v>2386.7571677123433</v>
      </c>
      <c r="AH35" s="196">
        <v>2386.7571677123433</v>
      </c>
      <c r="AI35" s="120">
        <v>500</v>
      </c>
      <c r="AJ35" s="120">
        <v>500</v>
      </c>
      <c r="AK35" s="120">
        <v>150</v>
      </c>
      <c r="AL35" s="120">
        <v>60</v>
      </c>
      <c r="AM35" s="120">
        <v>550</v>
      </c>
      <c r="AN35" s="120">
        <v>500</v>
      </c>
      <c r="AO35" s="120">
        <v>0</v>
      </c>
      <c r="AP35" s="120">
        <v>0</v>
      </c>
      <c r="AQ35" s="120">
        <v>0</v>
      </c>
      <c r="AR35" s="120">
        <v>0</v>
      </c>
      <c r="AS35" s="120">
        <v>0</v>
      </c>
      <c r="AT35" s="120">
        <v>0</v>
      </c>
      <c r="AU35" s="120">
        <v>0</v>
      </c>
      <c r="AV35" s="120">
        <v>0</v>
      </c>
      <c r="AW35" s="120">
        <v>0</v>
      </c>
      <c r="AX35" s="120">
        <v>0</v>
      </c>
      <c r="AY35" s="120">
        <v>0</v>
      </c>
      <c r="AZ35" s="120">
        <v>2260</v>
      </c>
      <c r="BA35" s="120">
        <v>-126.75716771234329</v>
      </c>
      <c r="BB35" s="71">
        <v>1.0560872423505945</v>
      </c>
      <c r="BC35" s="120"/>
      <c r="BD35" s="120">
        <v>0</v>
      </c>
      <c r="BE35" s="120">
        <v>2760</v>
      </c>
      <c r="BF35" s="200">
        <v>0</v>
      </c>
      <c r="BG35" s="198">
        <v>0.86476708975084904</v>
      </c>
      <c r="BI35" s="201">
        <v>17</v>
      </c>
      <c r="BJ35" s="69">
        <v>9</v>
      </c>
      <c r="BK35" s="70">
        <v>8</v>
      </c>
      <c r="BL35" s="70">
        <v>7086</v>
      </c>
      <c r="BM35" s="70">
        <v>0</v>
      </c>
      <c r="BN35" s="70">
        <v>0</v>
      </c>
      <c r="BO35" s="201">
        <v>19</v>
      </c>
      <c r="BP35" s="70">
        <v>7542</v>
      </c>
      <c r="BQ35" s="202">
        <v>1508</v>
      </c>
      <c r="BR35" s="203">
        <v>265.0401263537907</v>
      </c>
      <c r="BS35" s="120">
        <v>107891.02812274371</v>
      </c>
      <c r="BT35" s="200"/>
      <c r="BU35" s="204">
        <v>0</v>
      </c>
      <c r="BV35" s="16"/>
      <c r="BW35" s="205">
        <v>4773.5143354246866</v>
      </c>
      <c r="BX35" s="206">
        <v>145293.84258448888</v>
      </c>
      <c r="BY35" s="207">
        <v>1743526.1110138667</v>
      </c>
      <c r="BZ35" s="16"/>
      <c r="CA35" s="203">
        <v>0.89</v>
      </c>
      <c r="CB35" s="206">
        <v>4248.4277585279715</v>
      </c>
      <c r="CC35" s="206">
        <v>129311.51990019513</v>
      </c>
      <c r="CD35" s="208">
        <v>1551738.2388023415</v>
      </c>
      <c r="CF35" s="193">
        <v>0</v>
      </c>
      <c r="CG35" s="120">
        <v>0</v>
      </c>
      <c r="CH35" s="120">
        <v>0</v>
      </c>
      <c r="CI35" s="194">
        <v>0</v>
      </c>
      <c r="CJ35" s="193">
        <v>76.190476190476204</v>
      </c>
      <c r="CK35" s="120">
        <v>363.69633031807138</v>
      </c>
      <c r="CL35" s="120">
        <v>11070.007054056297</v>
      </c>
      <c r="CM35" s="194">
        <v>132840.08464867558</v>
      </c>
      <c r="CN35" s="193">
        <v>9.5238095238095255</v>
      </c>
      <c r="CO35" s="120">
        <v>45.462041289758922</v>
      </c>
      <c r="CP35" s="120">
        <v>1383.7508817570372</v>
      </c>
      <c r="CQ35" s="194">
        <v>16605.010581084447</v>
      </c>
      <c r="CR35" s="193">
        <v>0</v>
      </c>
      <c r="CS35" s="120">
        <v>0</v>
      </c>
      <c r="CT35" s="120">
        <v>0</v>
      </c>
      <c r="CU35" s="194">
        <v>0</v>
      </c>
    </row>
    <row r="36" spans="2:99" x14ac:dyDescent="0.3">
      <c r="B36" s="119">
        <v>17</v>
      </c>
      <c r="C36" s="252">
        <v>2040</v>
      </c>
      <c r="D36" s="62">
        <v>19020.73663844556</v>
      </c>
      <c r="E36" s="278">
        <v>1.0000479478512796</v>
      </c>
      <c r="F36" s="69">
        <v>19021.648641897129</v>
      </c>
      <c r="G36" s="120">
        <v>167.67922170275952</v>
      </c>
      <c r="H36" s="62">
        <v>7101</v>
      </c>
      <c r="I36" s="253">
        <v>7558</v>
      </c>
      <c r="J36" s="174"/>
      <c r="K36" s="193">
        <v>3189.54</v>
      </c>
      <c r="L36" s="279">
        <v>36.915972222222223</v>
      </c>
      <c r="M36" s="279">
        <v>44.3</v>
      </c>
      <c r="N36" s="279">
        <v>66.45</v>
      </c>
      <c r="O36" s="63">
        <v>0.24997756814162425</v>
      </c>
      <c r="P36" s="194">
        <v>11.074006268673953</v>
      </c>
      <c r="Q36" s="195">
        <v>55.374006268673952</v>
      </c>
      <c r="R36" s="120">
        <v>4784.3141416134295</v>
      </c>
      <c r="S36" s="194">
        <v>1747470.74</v>
      </c>
      <c r="T36" s="178"/>
      <c r="U36" s="196">
        <v>55.374006268673952</v>
      </c>
      <c r="V36" s="197">
        <v>7620</v>
      </c>
      <c r="W36" s="197">
        <v>88.194444444444443</v>
      </c>
      <c r="X36" s="197">
        <v>0</v>
      </c>
      <c r="Y36" s="197">
        <v>0</v>
      </c>
      <c r="Z36" s="197">
        <v>88.194444444444443</v>
      </c>
      <c r="AA36" s="198">
        <v>0.62786274824323218</v>
      </c>
      <c r="AC36" s="196">
        <v>44.3</v>
      </c>
      <c r="AD36" s="197">
        <v>11.074006268673953</v>
      </c>
      <c r="AE36" s="279">
        <v>27.687003134336976</v>
      </c>
      <c r="AF36" s="199">
        <v>2392.1570708067147</v>
      </c>
      <c r="AH36" s="196">
        <v>2392.1570708067147</v>
      </c>
      <c r="AI36" s="120">
        <v>500</v>
      </c>
      <c r="AJ36" s="120">
        <v>500</v>
      </c>
      <c r="AK36" s="120">
        <v>150</v>
      </c>
      <c r="AL36" s="120">
        <v>60</v>
      </c>
      <c r="AM36" s="120">
        <v>550</v>
      </c>
      <c r="AN36" s="120">
        <v>500</v>
      </c>
      <c r="AO36" s="120">
        <v>0</v>
      </c>
      <c r="AP36" s="120">
        <v>0</v>
      </c>
      <c r="AQ36" s="120">
        <v>0</v>
      </c>
      <c r="AR36" s="120">
        <v>0</v>
      </c>
      <c r="AS36" s="120">
        <v>0</v>
      </c>
      <c r="AT36" s="120">
        <v>0</v>
      </c>
      <c r="AU36" s="120">
        <v>0</v>
      </c>
      <c r="AV36" s="120">
        <v>0</v>
      </c>
      <c r="AW36" s="120">
        <v>0</v>
      </c>
      <c r="AX36" s="120">
        <v>0</v>
      </c>
      <c r="AY36" s="120">
        <v>0</v>
      </c>
      <c r="AZ36" s="120">
        <v>2260</v>
      </c>
      <c r="BA36" s="120">
        <v>-132.15707080671473</v>
      </c>
      <c r="BB36" s="71">
        <v>1.0584765800029712</v>
      </c>
      <c r="BC36" s="120"/>
      <c r="BD36" s="120">
        <v>0</v>
      </c>
      <c r="BE36" s="120">
        <v>2760</v>
      </c>
      <c r="BF36" s="200">
        <v>0</v>
      </c>
      <c r="BG36" s="198">
        <v>0.86672357637924446</v>
      </c>
      <c r="BI36" s="201">
        <v>15</v>
      </c>
      <c r="BJ36" s="69">
        <v>8</v>
      </c>
      <c r="BK36" s="70">
        <v>7</v>
      </c>
      <c r="BL36" s="70">
        <v>7101</v>
      </c>
      <c r="BM36" s="70">
        <v>0</v>
      </c>
      <c r="BN36" s="70">
        <v>0</v>
      </c>
      <c r="BO36" s="201">
        <v>16</v>
      </c>
      <c r="BP36" s="70">
        <v>7558</v>
      </c>
      <c r="BQ36" s="202">
        <v>1512</v>
      </c>
      <c r="BR36" s="203">
        <v>233.8589350180506</v>
      </c>
      <c r="BS36" s="120">
        <v>108124.88705776176</v>
      </c>
      <c r="BT36" s="200"/>
      <c r="BU36" s="204">
        <v>0</v>
      </c>
      <c r="BV36" s="16"/>
      <c r="BW36" s="205">
        <v>4784.3141416134295</v>
      </c>
      <c r="BX36" s="206">
        <v>145622.56168535876</v>
      </c>
      <c r="BY36" s="207">
        <v>1747470.7402243051</v>
      </c>
      <c r="BZ36" s="16"/>
      <c r="CA36" s="203">
        <v>0.89</v>
      </c>
      <c r="CB36" s="206">
        <v>4258.0395860359522</v>
      </c>
      <c r="CC36" s="206">
        <v>129604.07989996929</v>
      </c>
      <c r="CD36" s="208">
        <v>1555248.9587996316</v>
      </c>
      <c r="CF36" s="193">
        <v>0</v>
      </c>
      <c r="CG36" s="120">
        <v>0</v>
      </c>
      <c r="CH36" s="120">
        <v>0</v>
      </c>
      <c r="CI36" s="194">
        <v>0</v>
      </c>
      <c r="CJ36" s="193">
        <v>76.190476190476204</v>
      </c>
      <c r="CK36" s="120">
        <v>364.51917269435654</v>
      </c>
      <c r="CL36" s="120">
        <v>11095.052318884476</v>
      </c>
      <c r="CM36" s="194">
        <v>133140.62782661372</v>
      </c>
      <c r="CN36" s="193">
        <v>9.5238095238095255</v>
      </c>
      <c r="CO36" s="120">
        <v>45.564896586794568</v>
      </c>
      <c r="CP36" s="120">
        <v>1386.8815398605595</v>
      </c>
      <c r="CQ36" s="194">
        <v>16642.578478326715</v>
      </c>
      <c r="CR36" s="193">
        <v>0</v>
      </c>
      <c r="CS36" s="120">
        <v>0</v>
      </c>
      <c r="CT36" s="120">
        <v>0</v>
      </c>
      <c r="CU36" s="194">
        <v>0</v>
      </c>
    </row>
    <row r="37" spans="2:99" x14ac:dyDescent="0.3">
      <c r="B37" s="119">
        <v>18</v>
      </c>
      <c r="C37" s="252">
        <v>2041</v>
      </c>
      <c r="D37" s="62">
        <v>19056.87603805861</v>
      </c>
      <c r="E37" s="278">
        <v>1.0000479478512796</v>
      </c>
      <c r="F37" s="69">
        <v>19057.789774316738</v>
      </c>
      <c r="G37" s="120">
        <v>167.67922170275952</v>
      </c>
      <c r="H37" s="62">
        <v>7115</v>
      </c>
      <c r="I37" s="253">
        <v>7572</v>
      </c>
      <c r="J37" s="174"/>
      <c r="K37" s="193">
        <v>3195.6</v>
      </c>
      <c r="L37" s="279">
        <v>36.986111111111107</v>
      </c>
      <c r="M37" s="279">
        <v>44.38</v>
      </c>
      <c r="N37" s="279">
        <v>66.569999999999993</v>
      </c>
      <c r="O37" s="63">
        <v>0.24997756814162425</v>
      </c>
      <c r="P37" s="194">
        <v>11.094004474125285</v>
      </c>
      <c r="Q37" s="195">
        <v>55.474004474125287</v>
      </c>
      <c r="R37" s="120">
        <v>4792.9539865644247</v>
      </c>
      <c r="S37" s="194">
        <v>1750626.44</v>
      </c>
      <c r="T37" s="178"/>
      <c r="U37" s="196">
        <v>55.474004474125287</v>
      </c>
      <c r="V37" s="197">
        <v>7620</v>
      </c>
      <c r="W37" s="197">
        <v>88.194444444444443</v>
      </c>
      <c r="X37" s="197">
        <v>0</v>
      </c>
      <c r="Y37" s="197">
        <v>0</v>
      </c>
      <c r="Z37" s="197">
        <v>88.194444444444443</v>
      </c>
      <c r="AA37" s="198">
        <v>0.62899658616331033</v>
      </c>
      <c r="AC37" s="196">
        <v>44.38</v>
      </c>
      <c r="AD37" s="197">
        <v>11.094004474125285</v>
      </c>
      <c r="AE37" s="279">
        <v>27.737002237062644</v>
      </c>
      <c r="AF37" s="199">
        <v>2396.4769932822119</v>
      </c>
      <c r="AH37" s="196">
        <v>2396.4769932822119</v>
      </c>
      <c r="AI37" s="120">
        <v>500</v>
      </c>
      <c r="AJ37" s="120">
        <v>500</v>
      </c>
      <c r="AK37" s="120">
        <v>150</v>
      </c>
      <c r="AL37" s="120">
        <v>60</v>
      </c>
      <c r="AM37" s="120">
        <v>550</v>
      </c>
      <c r="AN37" s="120">
        <v>500</v>
      </c>
      <c r="AO37" s="120">
        <v>0</v>
      </c>
      <c r="AP37" s="120">
        <v>0</v>
      </c>
      <c r="AQ37" s="120">
        <v>0</v>
      </c>
      <c r="AR37" s="120">
        <v>0</v>
      </c>
      <c r="AS37" s="120">
        <v>0</v>
      </c>
      <c r="AT37" s="120">
        <v>0</v>
      </c>
      <c r="AU37" s="120">
        <v>0</v>
      </c>
      <c r="AV37" s="120">
        <v>0</v>
      </c>
      <c r="AW37" s="120">
        <v>0</v>
      </c>
      <c r="AX37" s="120">
        <v>0</v>
      </c>
      <c r="AY37" s="120">
        <v>0</v>
      </c>
      <c r="AZ37" s="120">
        <v>2260</v>
      </c>
      <c r="BA37" s="120">
        <v>-136.47699328221188</v>
      </c>
      <c r="BB37" s="71">
        <v>1.0603880501248726</v>
      </c>
      <c r="BC37" s="120"/>
      <c r="BD37" s="120">
        <v>0</v>
      </c>
      <c r="BE37" s="120">
        <v>2760</v>
      </c>
      <c r="BF37" s="200">
        <v>0</v>
      </c>
      <c r="BG37" s="198">
        <v>0.86828876568196078</v>
      </c>
      <c r="BI37" s="201">
        <v>14</v>
      </c>
      <c r="BJ37" s="69">
        <v>7</v>
      </c>
      <c r="BK37" s="70">
        <v>7</v>
      </c>
      <c r="BL37" s="70">
        <v>7115</v>
      </c>
      <c r="BM37" s="70">
        <v>0</v>
      </c>
      <c r="BN37" s="70">
        <v>0</v>
      </c>
      <c r="BO37" s="201">
        <v>14</v>
      </c>
      <c r="BP37" s="70">
        <v>7572</v>
      </c>
      <c r="BQ37" s="202">
        <v>1514</v>
      </c>
      <c r="BR37" s="203">
        <v>218.26833935018055</v>
      </c>
      <c r="BS37" s="120">
        <v>108343.15539711194</v>
      </c>
      <c r="BT37" s="200"/>
      <c r="BU37" s="204">
        <v>0</v>
      </c>
      <c r="BV37" s="16"/>
      <c r="BW37" s="205">
        <v>4792.9539865644247</v>
      </c>
      <c r="BX37" s="206">
        <v>145885.53696605467</v>
      </c>
      <c r="BY37" s="207">
        <v>1750626.4435926562</v>
      </c>
      <c r="BZ37" s="16"/>
      <c r="CA37" s="203">
        <v>0.89</v>
      </c>
      <c r="CB37" s="206">
        <v>4265.729048042338</v>
      </c>
      <c r="CC37" s="206">
        <v>129838.12789978867</v>
      </c>
      <c r="CD37" s="208">
        <v>1558057.534797464</v>
      </c>
      <c r="CF37" s="193">
        <v>0</v>
      </c>
      <c r="CG37" s="120">
        <v>0</v>
      </c>
      <c r="CH37" s="120">
        <v>0</v>
      </c>
      <c r="CI37" s="194">
        <v>0</v>
      </c>
      <c r="CJ37" s="193">
        <v>76.190476190476204</v>
      </c>
      <c r="CK37" s="120">
        <v>365.17744659538477</v>
      </c>
      <c r="CL37" s="120">
        <v>11115.088530747023</v>
      </c>
      <c r="CM37" s="194">
        <v>133381.06236896428</v>
      </c>
      <c r="CN37" s="193">
        <v>9.5238095238095255</v>
      </c>
      <c r="CO37" s="120">
        <v>45.647180824423096</v>
      </c>
      <c r="CP37" s="120">
        <v>1389.3860663433779</v>
      </c>
      <c r="CQ37" s="194">
        <v>16672.632796120535</v>
      </c>
      <c r="CR37" s="193">
        <v>0</v>
      </c>
      <c r="CS37" s="120">
        <v>0</v>
      </c>
      <c r="CT37" s="120">
        <v>0</v>
      </c>
      <c r="CU37" s="194">
        <v>0</v>
      </c>
    </row>
    <row r="38" spans="2:99" x14ac:dyDescent="0.3">
      <c r="B38" s="119">
        <v>19</v>
      </c>
      <c r="C38" s="252">
        <v>2042</v>
      </c>
      <c r="D38" s="62">
        <v>19087.367039719502</v>
      </c>
      <c r="E38" s="278">
        <v>1.0000479478512796</v>
      </c>
      <c r="F38" s="69">
        <v>19088.282237955642</v>
      </c>
      <c r="G38" s="120">
        <v>167.67922170275952</v>
      </c>
      <c r="H38" s="62">
        <v>7126</v>
      </c>
      <c r="I38" s="253">
        <v>7584</v>
      </c>
      <c r="J38" s="174"/>
      <c r="K38" s="193">
        <v>3200.71</v>
      </c>
      <c r="L38" s="279">
        <v>37.045254629629632</v>
      </c>
      <c r="M38" s="279">
        <v>44.45</v>
      </c>
      <c r="N38" s="279">
        <v>66.680000000000007</v>
      </c>
      <c r="O38" s="63">
        <v>0.24997756814162425</v>
      </c>
      <c r="P38" s="194">
        <v>11.111502903895198</v>
      </c>
      <c r="Q38" s="195">
        <v>55.561502903895203</v>
      </c>
      <c r="R38" s="120">
        <v>4800.5138508965456</v>
      </c>
      <c r="S38" s="194">
        <v>1753387.68</v>
      </c>
      <c r="T38" s="178"/>
      <c r="U38" s="196">
        <v>55.561502903895203</v>
      </c>
      <c r="V38" s="197">
        <v>7620</v>
      </c>
      <c r="W38" s="197">
        <v>88.194444444444443</v>
      </c>
      <c r="X38" s="197">
        <v>0</v>
      </c>
      <c r="Y38" s="197">
        <v>0</v>
      </c>
      <c r="Z38" s="197">
        <v>88.194444444444443</v>
      </c>
      <c r="AA38" s="198">
        <v>0.62998869434337867</v>
      </c>
      <c r="AC38" s="196">
        <v>44.45</v>
      </c>
      <c r="AD38" s="197">
        <v>11.111502903895198</v>
      </c>
      <c r="AE38" s="279">
        <v>27.780751451947602</v>
      </c>
      <c r="AF38" s="199">
        <v>2400.2569254482728</v>
      </c>
      <c r="AH38" s="196">
        <v>2400.2569254482728</v>
      </c>
      <c r="AI38" s="120">
        <v>500</v>
      </c>
      <c r="AJ38" s="120">
        <v>500</v>
      </c>
      <c r="AK38" s="120">
        <v>150</v>
      </c>
      <c r="AL38" s="120">
        <v>60</v>
      </c>
      <c r="AM38" s="120">
        <v>550</v>
      </c>
      <c r="AN38" s="120">
        <v>500</v>
      </c>
      <c r="AO38" s="120">
        <v>0</v>
      </c>
      <c r="AP38" s="120">
        <v>0</v>
      </c>
      <c r="AQ38" s="120">
        <v>0</v>
      </c>
      <c r="AR38" s="120">
        <v>0</v>
      </c>
      <c r="AS38" s="120">
        <v>0</v>
      </c>
      <c r="AT38" s="120">
        <v>0</v>
      </c>
      <c r="AU38" s="120">
        <v>0</v>
      </c>
      <c r="AV38" s="120">
        <v>0</v>
      </c>
      <c r="AW38" s="120">
        <v>0</v>
      </c>
      <c r="AX38" s="120">
        <v>0</v>
      </c>
      <c r="AY38" s="120">
        <v>0</v>
      </c>
      <c r="AZ38" s="120">
        <v>2260</v>
      </c>
      <c r="BA38" s="120">
        <v>-140.2569254482728</v>
      </c>
      <c r="BB38" s="71">
        <v>1.0620605864815367</v>
      </c>
      <c r="BC38" s="120"/>
      <c r="BD38" s="120">
        <v>0</v>
      </c>
      <c r="BE38" s="120">
        <v>2760</v>
      </c>
      <c r="BF38" s="200">
        <v>0</v>
      </c>
      <c r="BG38" s="198">
        <v>0.86965830632183794</v>
      </c>
      <c r="BI38" s="201">
        <v>11</v>
      </c>
      <c r="BJ38" s="69">
        <v>6</v>
      </c>
      <c r="BK38" s="70">
        <v>5</v>
      </c>
      <c r="BL38" s="70">
        <v>7126</v>
      </c>
      <c r="BM38" s="70">
        <v>0</v>
      </c>
      <c r="BN38" s="70">
        <v>0</v>
      </c>
      <c r="BO38" s="201">
        <v>12</v>
      </c>
      <c r="BP38" s="216">
        <v>7584</v>
      </c>
      <c r="BQ38" s="202">
        <v>1517</v>
      </c>
      <c r="BR38" s="203">
        <v>171.49655234657044</v>
      </c>
      <c r="BS38" s="120">
        <v>108514.65194945851</v>
      </c>
      <c r="BT38" s="200"/>
      <c r="BU38" s="204">
        <v>0</v>
      </c>
      <c r="BV38" s="16"/>
      <c r="BW38" s="205">
        <v>4800.5138508965456</v>
      </c>
      <c r="BX38" s="206">
        <v>146115.64033666361</v>
      </c>
      <c r="BY38" s="207">
        <v>1753387.6840399632</v>
      </c>
      <c r="BZ38" s="16"/>
      <c r="CA38" s="203">
        <v>0.89</v>
      </c>
      <c r="CB38" s="206">
        <v>4272.457327297926</v>
      </c>
      <c r="CC38" s="206">
        <v>130042.91989963061</v>
      </c>
      <c r="CD38" s="208">
        <v>1560515.0387955674</v>
      </c>
      <c r="CF38" s="193">
        <v>0</v>
      </c>
      <c r="CG38" s="120">
        <v>0</v>
      </c>
      <c r="CH38" s="120">
        <v>0</v>
      </c>
      <c r="CI38" s="194">
        <v>0</v>
      </c>
      <c r="CJ38" s="193">
        <v>76.190476190476204</v>
      </c>
      <c r="CK38" s="120">
        <v>365.75343625878446</v>
      </c>
      <c r="CL38" s="120">
        <v>11132.620216126752</v>
      </c>
      <c r="CM38" s="194">
        <v>133591.44259352103</v>
      </c>
      <c r="CN38" s="193">
        <v>9.5238095238095255</v>
      </c>
      <c r="CO38" s="120">
        <v>45.719179532348058</v>
      </c>
      <c r="CP38" s="120">
        <v>1391.577527015844</v>
      </c>
      <c r="CQ38" s="194">
        <v>16698.930324190129</v>
      </c>
      <c r="CR38" s="193">
        <v>0</v>
      </c>
      <c r="CS38" s="120">
        <v>0</v>
      </c>
      <c r="CT38" s="120">
        <v>0</v>
      </c>
      <c r="CU38" s="194">
        <v>0</v>
      </c>
    </row>
    <row r="39" spans="2:99" x14ac:dyDescent="0.3">
      <c r="B39" s="119">
        <v>20</v>
      </c>
      <c r="C39" s="252">
        <v>2043</v>
      </c>
      <c r="D39" s="62">
        <v>19114.089353575113</v>
      </c>
      <c r="E39" s="278">
        <v>1.0000479478512796</v>
      </c>
      <c r="F39" s="69">
        <v>19115.005833088784</v>
      </c>
      <c r="G39" s="120">
        <v>167.67922170275952</v>
      </c>
      <c r="H39" s="62">
        <v>7136</v>
      </c>
      <c r="I39" s="253">
        <v>7595</v>
      </c>
      <c r="J39" s="174"/>
      <c r="K39" s="193">
        <v>3205.19</v>
      </c>
      <c r="L39" s="279">
        <v>37.097106481481482</v>
      </c>
      <c r="M39" s="279">
        <v>44.52</v>
      </c>
      <c r="N39" s="279">
        <v>66.78</v>
      </c>
      <c r="O39" s="63">
        <v>0.24997756814162425</v>
      </c>
      <c r="P39" s="194">
        <v>11.129001333665112</v>
      </c>
      <c r="Q39" s="195">
        <v>55.649001333665112</v>
      </c>
      <c r="R39" s="120">
        <v>4808.0737152286656</v>
      </c>
      <c r="S39" s="194">
        <v>1756148.92</v>
      </c>
      <c r="T39" s="178"/>
      <c r="U39" s="196">
        <v>55.649001333665112</v>
      </c>
      <c r="V39" s="197">
        <v>7620</v>
      </c>
      <c r="W39" s="197">
        <v>88.194444444444443</v>
      </c>
      <c r="X39" s="197">
        <v>0</v>
      </c>
      <c r="Y39" s="197">
        <v>0</v>
      </c>
      <c r="Z39" s="197">
        <v>88.194444444444443</v>
      </c>
      <c r="AA39" s="198">
        <v>0.6309808025234469</v>
      </c>
      <c r="AC39" s="196">
        <v>44.52</v>
      </c>
      <c r="AD39" s="197">
        <v>11.129001333665112</v>
      </c>
      <c r="AE39" s="279">
        <v>27.824500666832556</v>
      </c>
      <c r="AF39" s="199">
        <v>2404.0368576143328</v>
      </c>
      <c r="AH39" s="196">
        <v>2404.0368576143328</v>
      </c>
      <c r="AI39" s="120">
        <v>500</v>
      </c>
      <c r="AJ39" s="120">
        <v>500</v>
      </c>
      <c r="AK39" s="120">
        <v>150</v>
      </c>
      <c r="AL39" s="120">
        <v>60</v>
      </c>
      <c r="AM39" s="120">
        <v>550</v>
      </c>
      <c r="AN39" s="120">
        <v>500</v>
      </c>
      <c r="AO39" s="120">
        <v>0</v>
      </c>
      <c r="AP39" s="120">
        <v>0</v>
      </c>
      <c r="AQ39" s="120">
        <v>0</v>
      </c>
      <c r="AR39" s="120">
        <v>0</v>
      </c>
      <c r="AS39" s="120">
        <v>0</v>
      </c>
      <c r="AT39" s="120">
        <v>0</v>
      </c>
      <c r="AU39" s="120">
        <v>0</v>
      </c>
      <c r="AV39" s="120">
        <v>0</v>
      </c>
      <c r="AW39" s="120">
        <v>0</v>
      </c>
      <c r="AX39" s="120">
        <v>0</v>
      </c>
      <c r="AY39" s="120">
        <v>0</v>
      </c>
      <c r="AZ39" s="120">
        <v>2260</v>
      </c>
      <c r="BA39" s="120">
        <v>-144.0368576143328</v>
      </c>
      <c r="BB39" s="71">
        <v>1.0637331228382003</v>
      </c>
      <c r="BC39" s="120"/>
      <c r="BD39" s="120">
        <v>0</v>
      </c>
      <c r="BE39" s="120">
        <v>2760</v>
      </c>
      <c r="BF39" s="200">
        <v>0</v>
      </c>
      <c r="BG39" s="198">
        <v>0.87102784696171476</v>
      </c>
      <c r="BI39" s="201">
        <v>10</v>
      </c>
      <c r="BJ39" s="69">
        <v>5</v>
      </c>
      <c r="BK39" s="70">
        <v>5</v>
      </c>
      <c r="BL39" s="70">
        <v>7136</v>
      </c>
      <c r="BM39" s="70">
        <v>0</v>
      </c>
      <c r="BN39" s="70">
        <v>0</v>
      </c>
      <c r="BO39" s="201">
        <v>11</v>
      </c>
      <c r="BP39" s="216">
        <v>7595</v>
      </c>
      <c r="BQ39" s="202">
        <v>1519</v>
      </c>
      <c r="BR39" s="203">
        <v>155.90595667870042</v>
      </c>
      <c r="BS39" s="120">
        <v>108670.55790613721</v>
      </c>
      <c r="BT39" s="200"/>
      <c r="BU39" s="204">
        <v>0</v>
      </c>
      <c r="BV39" s="16"/>
      <c r="BW39" s="205">
        <v>4808.0737152286656</v>
      </c>
      <c r="BX39" s="206">
        <v>146345.74370727252</v>
      </c>
      <c r="BY39" s="207">
        <v>1756148.9244872702</v>
      </c>
      <c r="BZ39" s="16"/>
      <c r="CA39" s="203">
        <v>0.89</v>
      </c>
      <c r="CB39" s="206">
        <v>4279.1856065535121</v>
      </c>
      <c r="CC39" s="206">
        <v>130247.71189947252</v>
      </c>
      <c r="CD39" s="208">
        <v>1562972.5427936702</v>
      </c>
      <c r="CF39" s="193">
        <v>0</v>
      </c>
      <c r="CG39" s="120">
        <v>0</v>
      </c>
      <c r="CH39" s="120">
        <v>0</v>
      </c>
      <c r="CI39" s="194">
        <v>0</v>
      </c>
      <c r="CJ39" s="193">
        <v>76.190476190476204</v>
      </c>
      <c r="CK39" s="120">
        <v>366.3294259221841</v>
      </c>
      <c r="CL39" s="120">
        <v>11150.151901506479</v>
      </c>
      <c r="CM39" s="194">
        <v>133801.82281807775</v>
      </c>
      <c r="CN39" s="193">
        <v>9.5238095238095255</v>
      </c>
      <c r="CO39" s="120">
        <v>45.791178240273013</v>
      </c>
      <c r="CP39" s="120">
        <v>1393.7689876883098</v>
      </c>
      <c r="CQ39" s="194">
        <v>16725.227852259719</v>
      </c>
      <c r="CR39" s="193">
        <v>0</v>
      </c>
      <c r="CS39" s="120">
        <v>0</v>
      </c>
      <c r="CT39" s="120">
        <v>0</v>
      </c>
      <c r="CU39" s="194">
        <v>0</v>
      </c>
    </row>
    <row r="40" spans="2:99" x14ac:dyDescent="0.3">
      <c r="B40" s="119">
        <v>21</v>
      </c>
      <c r="C40" s="252">
        <v>2044</v>
      </c>
      <c r="D40" s="62">
        <v>19135.114851864044</v>
      </c>
      <c r="E40" s="278">
        <v>1.0000479478512796</v>
      </c>
      <c r="F40" s="69">
        <v>19136.032339505178</v>
      </c>
      <c r="G40" s="120">
        <v>167.67922170275952</v>
      </c>
      <c r="H40" s="62">
        <v>7144</v>
      </c>
      <c r="I40" s="253">
        <v>7603</v>
      </c>
      <c r="J40" s="174"/>
      <c r="K40" s="193">
        <v>3208.72</v>
      </c>
      <c r="L40" s="279">
        <v>37.137962962962966</v>
      </c>
      <c r="M40" s="279">
        <v>44.57</v>
      </c>
      <c r="N40" s="279">
        <v>66.86</v>
      </c>
      <c r="O40" s="63">
        <v>0.24997756814162425</v>
      </c>
      <c r="P40" s="194">
        <v>11.141500212072193</v>
      </c>
      <c r="Q40" s="195">
        <v>55.711500212072195</v>
      </c>
      <c r="R40" s="120">
        <v>4813.473618323037</v>
      </c>
      <c r="S40" s="194">
        <v>1758121.24</v>
      </c>
      <c r="T40" s="178"/>
      <c r="U40" s="196">
        <v>55.711500212072195</v>
      </c>
      <c r="V40" s="197">
        <v>7620</v>
      </c>
      <c r="W40" s="197">
        <v>88.194444444444443</v>
      </c>
      <c r="X40" s="197">
        <v>0</v>
      </c>
      <c r="Y40" s="197">
        <v>0</v>
      </c>
      <c r="Z40" s="197">
        <v>88.194444444444443</v>
      </c>
      <c r="AA40" s="198">
        <v>0.63168945122349573</v>
      </c>
      <c r="AC40" s="196">
        <v>44.57</v>
      </c>
      <c r="AD40" s="197">
        <v>11.141500212072193</v>
      </c>
      <c r="AE40" s="279">
        <v>27.855750106036098</v>
      </c>
      <c r="AF40" s="199">
        <v>2406.7368091615185</v>
      </c>
      <c r="AH40" s="196">
        <v>2406.7368091615185</v>
      </c>
      <c r="AI40" s="120">
        <v>500</v>
      </c>
      <c r="AJ40" s="120">
        <v>500</v>
      </c>
      <c r="AK40" s="120">
        <v>150</v>
      </c>
      <c r="AL40" s="120">
        <v>60</v>
      </c>
      <c r="AM40" s="120">
        <v>550</v>
      </c>
      <c r="AN40" s="120">
        <v>500</v>
      </c>
      <c r="AO40" s="120">
        <v>0</v>
      </c>
      <c r="AP40" s="120">
        <v>0</v>
      </c>
      <c r="AQ40" s="120">
        <v>0</v>
      </c>
      <c r="AR40" s="120">
        <v>0</v>
      </c>
      <c r="AS40" s="120">
        <v>0</v>
      </c>
      <c r="AT40" s="120">
        <v>0</v>
      </c>
      <c r="AU40" s="120">
        <v>0</v>
      </c>
      <c r="AV40" s="120">
        <v>0</v>
      </c>
      <c r="AW40" s="120">
        <v>0</v>
      </c>
      <c r="AX40" s="120">
        <v>0</v>
      </c>
      <c r="AY40" s="120">
        <v>0</v>
      </c>
      <c r="AZ40" s="120">
        <v>2260</v>
      </c>
      <c r="BA40" s="120">
        <v>-146.73680916151852</v>
      </c>
      <c r="BB40" s="71">
        <v>1.0649277916643887</v>
      </c>
      <c r="BC40" s="120"/>
      <c r="BD40" s="120">
        <v>0</v>
      </c>
      <c r="BE40" s="120">
        <v>2760</v>
      </c>
      <c r="BF40" s="200">
        <v>0</v>
      </c>
      <c r="BG40" s="198">
        <v>0.87200609027591247</v>
      </c>
      <c r="BI40" s="201">
        <v>8</v>
      </c>
      <c r="BJ40" s="69">
        <v>4</v>
      </c>
      <c r="BK40" s="70">
        <v>4</v>
      </c>
      <c r="BL40" s="70">
        <v>7144</v>
      </c>
      <c r="BM40" s="70">
        <v>0</v>
      </c>
      <c r="BN40" s="70">
        <v>0</v>
      </c>
      <c r="BO40" s="201">
        <v>8</v>
      </c>
      <c r="BP40" s="70">
        <v>7603</v>
      </c>
      <c r="BQ40" s="202">
        <v>1521</v>
      </c>
      <c r="BR40" s="203">
        <v>124.72476534296032</v>
      </c>
      <c r="BS40" s="120">
        <v>108795.28267148018</v>
      </c>
      <c r="BT40" s="200"/>
      <c r="BU40" s="204">
        <v>0</v>
      </c>
      <c r="BV40" s="16"/>
      <c r="BW40" s="205">
        <v>4813.473618323037</v>
      </c>
      <c r="BX40" s="206">
        <v>146510.10325770744</v>
      </c>
      <c r="BY40" s="207">
        <v>1758121.2390924892</v>
      </c>
      <c r="BZ40" s="16"/>
      <c r="CA40" s="203">
        <v>0.89</v>
      </c>
      <c r="CB40" s="206">
        <v>4283.9915203075034</v>
      </c>
      <c r="CC40" s="206">
        <v>130393.99189935964</v>
      </c>
      <c r="CD40" s="208">
        <v>1564727.9027923157</v>
      </c>
      <c r="CF40" s="193">
        <v>0</v>
      </c>
      <c r="CG40" s="120">
        <v>0</v>
      </c>
      <c r="CH40" s="120">
        <v>0</v>
      </c>
      <c r="CI40" s="194">
        <v>0</v>
      </c>
      <c r="CJ40" s="193">
        <v>76.190476190476204</v>
      </c>
      <c r="CK40" s="120">
        <v>366.74084711032668</v>
      </c>
      <c r="CL40" s="120">
        <v>11162.674533920568</v>
      </c>
      <c r="CM40" s="194">
        <v>133952.09440704682</v>
      </c>
      <c r="CN40" s="193">
        <v>9.5238095238095255</v>
      </c>
      <c r="CO40" s="120">
        <v>45.842605888790835</v>
      </c>
      <c r="CP40" s="120">
        <v>1395.334316740071</v>
      </c>
      <c r="CQ40" s="194">
        <v>16744.011800880853</v>
      </c>
      <c r="CR40" s="193">
        <v>0</v>
      </c>
      <c r="CS40" s="120">
        <v>0</v>
      </c>
      <c r="CT40" s="120">
        <v>0</v>
      </c>
      <c r="CU40" s="194">
        <v>0</v>
      </c>
    </row>
    <row r="41" spans="2:99" x14ac:dyDescent="0.3">
      <c r="B41" s="119">
        <v>22</v>
      </c>
      <c r="C41" s="252">
        <v>2045</v>
      </c>
      <c r="D41" s="62">
        <v>19152.336455230721</v>
      </c>
      <c r="E41" s="278">
        <v>1.0000479478512796</v>
      </c>
      <c r="F41" s="69">
        <v>19153.254768610732</v>
      </c>
      <c r="G41" s="120">
        <v>167.67922170275952</v>
      </c>
      <c r="H41" s="62">
        <v>7150</v>
      </c>
      <c r="I41" s="253">
        <v>7610</v>
      </c>
      <c r="J41" s="174"/>
      <c r="K41" s="193">
        <v>3211.6</v>
      </c>
      <c r="L41" s="279">
        <v>37.171296296296291</v>
      </c>
      <c r="M41" s="279">
        <v>44.61</v>
      </c>
      <c r="N41" s="279">
        <v>66.92</v>
      </c>
      <c r="O41" s="63">
        <v>0.24997756814162425</v>
      </c>
      <c r="P41" s="194">
        <v>11.151499314797858</v>
      </c>
      <c r="Q41" s="195">
        <v>55.761499314797859</v>
      </c>
      <c r="R41" s="120">
        <v>4817.7935407985342</v>
      </c>
      <c r="S41" s="194">
        <v>1759699.09</v>
      </c>
      <c r="T41" s="178"/>
      <c r="U41" s="196">
        <v>55.761499314797859</v>
      </c>
      <c r="V41" s="197">
        <v>7620</v>
      </c>
      <c r="W41" s="197">
        <v>88.194444444444443</v>
      </c>
      <c r="X41" s="197">
        <v>0</v>
      </c>
      <c r="Y41" s="197">
        <v>0</v>
      </c>
      <c r="Z41" s="197">
        <v>88.194444444444443</v>
      </c>
      <c r="AA41" s="198">
        <v>0.63225637018353475</v>
      </c>
      <c r="AC41" s="196">
        <v>44.61</v>
      </c>
      <c r="AD41" s="197">
        <v>11.151499314797858</v>
      </c>
      <c r="AE41" s="279">
        <v>27.88074965739893</v>
      </c>
      <c r="AF41" s="199">
        <v>2408.8967703992671</v>
      </c>
      <c r="AH41" s="196">
        <v>2408.8967703992671</v>
      </c>
      <c r="AI41" s="120">
        <v>500</v>
      </c>
      <c r="AJ41" s="120">
        <v>500</v>
      </c>
      <c r="AK41" s="120">
        <v>150</v>
      </c>
      <c r="AL41" s="120">
        <v>60</v>
      </c>
      <c r="AM41" s="120">
        <v>550</v>
      </c>
      <c r="AN41" s="120">
        <v>500</v>
      </c>
      <c r="AO41" s="120">
        <v>0</v>
      </c>
      <c r="AP41" s="120">
        <v>0</v>
      </c>
      <c r="AQ41" s="120">
        <v>0</v>
      </c>
      <c r="AR41" s="120">
        <v>0</v>
      </c>
      <c r="AS41" s="120">
        <v>0</v>
      </c>
      <c r="AT41" s="120">
        <v>0</v>
      </c>
      <c r="AU41" s="120">
        <v>0</v>
      </c>
      <c r="AV41" s="120">
        <v>0</v>
      </c>
      <c r="AW41" s="120">
        <v>0</v>
      </c>
      <c r="AX41" s="120">
        <v>0</v>
      </c>
      <c r="AY41" s="120">
        <v>0</v>
      </c>
      <c r="AZ41" s="120">
        <v>2260</v>
      </c>
      <c r="BA41" s="120">
        <v>-148.8967703992671</v>
      </c>
      <c r="BB41" s="71">
        <v>1.0658835267253395</v>
      </c>
      <c r="BC41" s="120"/>
      <c r="BD41" s="120">
        <v>0</v>
      </c>
      <c r="BE41" s="120">
        <v>2760</v>
      </c>
      <c r="BF41" s="200">
        <v>0</v>
      </c>
      <c r="BG41" s="198">
        <v>0.87278868492727069</v>
      </c>
      <c r="BI41" s="201">
        <v>6</v>
      </c>
      <c r="BJ41" s="69">
        <v>3</v>
      </c>
      <c r="BK41" s="70">
        <v>3</v>
      </c>
      <c r="BL41" s="70">
        <v>7150</v>
      </c>
      <c r="BM41" s="70">
        <v>0</v>
      </c>
      <c r="BN41" s="70">
        <v>0</v>
      </c>
      <c r="BO41" s="201">
        <v>7</v>
      </c>
      <c r="BP41" s="70">
        <v>7610</v>
      </c>
      <c r="BQ41" s="202">
        <v>1522</v>
      </c>
      <c r="BR41" s="203">
        <v>93.543574007220244</v>
      </c>
      <c r="BS41" s="120">
        <v>108888.82624548739</v>
      </c>
      <c r="BT41" s="200"/>
      <c r="BU41" s="204">
        <v>0</v>
      </c>
      <c r="BV41" s="16"/>
      <c r="BW41" s="205">
        <v>4817.7935407985342</v>
      </c>
      <c r="BX41" s="206">
        <v>146641.59089805538</v>
      </c>
      <c r="BY41" s="207">
        <v>1759699.0907766647</v>
      </c>
      <c r="BZ41" s="16"/>
      <c r="CA41" s="203">
        <v>0.89</v>
      </c>
      <c r="CB41" s="206">
        <v>4287.8362513106958</v>
      </c>
      <c r="CC41" s="206">
        <v>130511.0158992693</v>
      </c>
      <c r="CD41" s="208">
        <v>1566132.1907912316</v>
      </c>
      <c r="CF41" s="193">
        <v>0</v>
      </c>
      <c r="CG41" s="120">
        <v>0</v>
      </c>
      <c r="CH41" s="120">
        <v>0</v>
      </c>
      <c r="CI41" s="194">
        <v>0</v>
      </c>
      <c r="CJ41" s="193">
        <v>76.190476190476204</v>
      </c>
      <c r="CK41" s="120">
        <v>367.06998406084074</v>
      </c>
      <c r="CL41" s="120">
        <v>11172.692639851841</v>
      </c>
      <c r="CM41" s="194">
        <v>134072.31167822209</v>
      </c>
      <c r="CN41" s="193">
        <v>9.5238095238095255</v>
      </c>
      <c r="CO41" s="120">
        <v>45.883748007605092</v>
      </c>
      <c r="CP41" s="120">
        <v>1396.5865799814801</v>
      </c>
      <c r="CQ41" s="194">
        <v>16759.038959777761</v>
      </c>
      <c r="CR41" s="193">
        <v>0</v>
      </c>
      <c r="CS41" s="120">
        <v>0</v>
      </c>
      <c r="CT41" s="120">
        <v>0</v>
      </c>
      <c r="CU41" s="194">
        <v>0</v>
      </c>
    </row>
    <row r="42" spans="2:99" x14ac:dyDescent="0.3">
      <c r="B42" s="119">
        <v>23</v>
      </c>
      <c r="C42" s="252">
        <v>2046</v>
      </c>
      <c r="D42" s="62">
        <v>19163.827857103857</v>
      </c>
      <c r="E42" s="278">
        <v>1.0000479478512796</v>
      </c>
      <c r="F42" s="69">
        <v>19164.746721471896</v>
      </c>
      <c r="G42" s="120">
        <v>167.67922170275952</v>
      </c>
      <c r="H42" s="62">
        <v>7155</v>
      </c>
      <c r="I42" s="253">
        <v>7615</v>
      </c>
      <c r="J42" s="174"/>
      <c r="K42" s="193">
        <v>3213.53</v>
      </c>
      <c r="L42" s="279">
        <v>37.193634259259262</v>
      </c>
      <c r="M42" s="279">
        <v>44.63</v>
      </c>
      <c r="N42" s="279">
        <v>66.95</v>
      </c>
      <c r="O42" s="63">
        <v>0.24997756814162425</v>
      </c>
      <c r="P42" s="194">
        <v>11.156498866160691</v>
      </c>
      <c r="Q42" s="195">
        <v>55.786498866160692</v>
      </c>
      <c r="R42" s="120">
        <v>4819.9535020362837</v>
      </c>
      <c r="S42" s="194">
        <v>1760488.02</v>
      </c>
      <c r="T42" s="178"/>
      <c r="U42" s="196">
        <v>55.786498866160692</v>
      </c>
      <c r="V42" s="197">
        <v>7620</v>
      </c>
      <c r="W42" s="197">
        <v>88.194444444444443</v>
      </c>
      <c r="X42" s="197">
        <v>0</v>
      </c>
      <c r="Y42" s="197">
        <v>0</v>
      </c>
      <c r="Z42" s="197">
        <v>88.194444444444443</v>
      </c>
      <c r="AA42" s="198">
        <v>0.63253982966355426</v>
      </c>
      <c r="AC42" s="196">
        <v>44.63</v>
      </c>
      <c r="AD42" s="197">
        <v>11.156498866160691</v>
      </c>
      <c r="AE42" s="279">
        <v>27.893249433080346</v>
      </c>
      <c r="AF42" s="199">
        <v>2409.9767510181418</v>
      </c>
      <c r="AH42" s="196">
        <v>2409.9767510181418</v>
      </c>
      <c r="AI42" s="120">
        <v>500</v>
      </c>
      <c r="AJ42" s="120">
        <v>500</v>
      </c>
      <c r="AK42" s="120">
        <v>150</v>
      </c>
      <c r="AL42" s="120">
        <v>60</v>
      </c>
      <c r="AM42" s="120">
        <v>550</v>
      </c>
      <c r="AN42" s="120">
        <v>500</v>
      </c>
      <c r="AO42" s="120">
        <v>0</v>
      </c>
      <c r="AP42" s="120">
        <v>0</v>
      </c>
      <c r="AQ42" s="120">
        <v>0</v>
      </c>
      <c r="AR42" s="120">
        <v>0</v>
      </c>
      <c r="AS42" s="120">
        <v>0</v>
      </c>
      <c r="AT42" s="120">
        <v>0</v>
      </c>
      <c r="AU42" s="120">
        <v>0</v>
      </c>
      <c r="AV42" s="120">
        <v>0</v>
      </c>
      <c r="AW42" s="120">
        <v>0</v>
      </c>
      <c r="AX42" s="120">
        <v>0</v>
      </c>
      <c r="AY42" s="120">
        <v>0</v>
      </c>
      <c r="AZ42" s="120">
        <v>2260</v>
      </c>
      <c r="BA42" s="120">
        <v>-149.97675101814184</v>
      </c>
      <c r="BB42" s="71">
        <v>1.066361394255815</v>
      </c>
      <c r="BC42" s="120"/>
      <c r="BD42" s="120">
        <v>0</v>
      </c>
      <c r="BE42" s="120">
        <v>2760</v>
      </c>
      <c r="BF42" s="200">
        <v>0</v>
      </c>
      <c r="BG42" s="198">
        <v>0.8731799822529499</v>
      </c>
      <c r="BI42" s="201">
        <v>5</v>
      </c>
      <c r="BJ42" s="69">
        <v>3</v>
      </c>
      <c r="BK42" s="70">
        <v>2</v>
      </c>
      <c r="BL42" s="70">
        <v>7155</v>
      </c>
      <c r="BM42" s="70">
        <v>0</v>
      </c>
      <c r="BN42" s="70">
        <v>0</v>
      </c>
      <c r="BO42" s="201">
        <v>5</v>
      </c>
      <c r="BP42" s="70">
        <v>7615</v>
      </c>
      <c r="BQ42" s="202">
        <v>1523</v>
      </c>
      <c r="BR42" s="203">
        <v>77.95297833935021</v>
      </c>
      <c r="BS42" s="120">
        <v>108966.77922382674</v>
      </c>
      <c r="BT42" s="200"/>
      <c r="BU42" s="204">
        <v>0</v>
      </c>
      <c r="BV42" s="16"/>
      <c r="BW42" s="205">
        <v>4819.9535020362837</v>
      </c>
      <c r="BX42" s="206">
        <v>146707.33471822939</v>
      </c>
      <c r="BY42" s="207">
        <v>1760488.0166187526</v>
      </c>
      <c r="BZ42" s="16"/>
      <c r="CA42" s="203">
        <v>0.89</v>
      </c>
      <c r="CB42" s="206">
        <v>4289.7586168122925</v>
      </c>
      <c r="CC42" s="206">
        <v>130569.52789922415</v>
      </c>
      <c r="CD42" s="208">
        <v>1566834.3347906899</v>
      </c>
      <c r="CF42" s="193">
        <v>0</v>
      </c>
      <c r="CG42" s="120">
        <v>0</v>
      </c>
      <c r="CH42" s="120">
        <v>0</v>
      </c>
      <c r="CI42" s="194">
        <v>0</v>
      </c>
      <c r="CJ42" s="193">
        <v>76.190476190476204</v>
      </c>
      <c r="CK42" s="120">
        <v>367.23455253609785</v>
      </c>
      <c r="CL42" s="120">
        <v>11177.701692817478</v>
      </c>
      <c r="CM42" s="194">
        <v>134132.42031380974</v>
      </c>
      <c r="CN42" s="193">
        <v>9.5238095238095255</v>
      </c>
      <c r="CO42" s="120">
        <v>45.904319067012231</v>
      </c>
      <c r="CP42" s="120">
        <v>1397.2127116021848</v>
      </c>
      <c r="CQ42" s="194">
        <v>16766.552539226217</v>
      </c>
      <c r="CR42" s="193">
        <v>0</v>
      </c>
      <c r="CS42" s="120">
        <v>0</v>
      </c>
      <c r="CT42" s="120">
        <v>0</v>
      </c>
      <c r="CU42" s="194">
        <v>0</v>
      </c>
    </row>
    <row r="43" spans="2:99" x14ac:dyDescent="0.3">
      <c r="B43" s="119">
        <v>24</v>
      </c>
      <c r="C43" s="252">
        <v>2047</v>
      </c>
      <c r="D43" s="62">
        <v>19171.493388246698</v>
      </c>
      <c r="E43" s="278">
        <v>1.0000479478512796</v>
      </c>
      <c r="F43" s="69">
        <v>19172.412620160485</v>
      </c>
      <c r="G43" s="120">
        <v>167.67922170275952</v>
      </c>
      <c r="H43" s="62">
        <v>7158</v>
      </c>
      <c r="I43" s="253">
        <v>7618</v>
      </c>
      <c r="J43" s="174"/>
      <c r="K43" s="193">
        <v>3214.82</v>
      </c>
      <c r="L43" s="279">
        <v>37.208564814814821</v>
      </c>
      <c r="M43" s="279">
        <v>44.65</v>
      </c>
      <c r="N43" s="279">
        <v>66.98</v>
      </c>
      <c r="O43" s="63">
        <v>0.24997756814162425</v>
      </c>
      <c r="P43" s="194">
        <v>11.161498417523523</v>
      </c>
      <c r="Q43" s="195">
        <v>55.811498417523524</v>
      </c>
      <c r="R43" s="120">
        <v>4822.1134632740332</v>
      </c>
      <c r="S43" s="194">
        <v>1761276.94</v>
      </c>
      <c r="T43" s="178"/>
      <c r="U43" s="196">
        <v>55.811498417523524</v>
      </c>
      <c r="V43" s="197">
        <v>7620</v>
      </c>
      <c r="W43" s="197">
        <v>88.194444444444443</v>
      </c>
      <c r="X43" s="197">
        <v>0</v>
      </c>
      <c r="Y43" s="197">
        <v>0</v>
      </c>
      <c r="Z43" s="197">
        <v>88.194444444444443</v>
      </c>
      <c r="AA43" s="198">
        <v>0.63282328914357378</v>
      </c>
      <c r="AC43" s="196">
        <v>44.65</v>
      </c>
      <c r="AD43" s="197">
        <v>11.161498417523523</v>
      </c>
      <c r="AE43" s="279">
        <v>27.905749208761762</v>
      </c>
      <c r="AF43" s="199">
        <v>2411.0567316370161</v>
      </c>
      <c r="AH43" s="196">
        <v>2411.0567316370161</v>
      </c>
      <c r="AI43" s="120">
        <v>500</v>
      </c>
      <c r="AJ43" s="120">
        <v>500</v>
      </c>
      <c r="AK43" s="120">
        <v>150</v>
      </c>
      <c r="AL43" s="120">
        <v>60</v>
      </c>
      <c r="AM43" s="120">
        <v>550</v>
      </c>
      <c r="AN43" s="120">
        <v>500</v>
      </c>
      <c r="AO43" s="120">
        <v>0</v>
      </c>
      <c r="AP43" s="120">
        <v>0</v>
      </c>
      <c r="AQ43" s="120">
        <v>0</v>
      </c>
      <c r="AR43" s="120">
        <v>0</v>
      </c>
      <c r="AS43" s="120">
        <v>0</v>
      </c>
      <c r="AT43" s="120">
        <v>0</v>
      </c>
      <c r="AU43" s="120">
        <v>0</v>
      </c>
      <c r="AV43" s="120">
        <v>0</v>
      </c>
      <c r="AW43" s="120">
        <v>0</v>
      </c>
      <c r="AX43" s="120">
        <v>0</v>
      </c>
      <c r="AY43" s="120">
        <v>0</v>
      </c>
      <c r="AZ43" s="120">
        <v>2260</v>
      </c>
      <c r="BA43" s="120">
        <v>-151.05673163701613</v>
      </c>
      <c r="BB43" s="71">
        <v>1.0668392617862903</v>
      </c>
      <c r="BC43" s="120"/>
      <c r="BD43" s="120">
        <v>0</v>
      </c>
      <c r="BE43" s="120">
        <v>2760</v>
      </c>
      <c r="BF43" s="200">
        <v>0</v>
      </c>
      <c r="BG43" s="198">
        <v>0.87357127957862901</v>
      </c>
      <c r="BI43" s="201">
        <v>3</v>
      </c>
      <c r="BJ43" s="69">
        <v>2</v>
      </c>
      <c r="BK43" s="70">
        <v>1</v>
      </c>
      <c r="BL43" s="70">
        <v>7158</v>
      </c>
      <c r="BM43" s="70">
        <v>0</v>
      </c>
      <c r="BN43" s="70">
        <v>0</v>
      </c>
      <c r="BO43" s="201">
        <v>3</v>
      </c>
      <c r="BP43" s="216">
        <v>7618</v>
      </c>
      <c r="BQ43" s="202">
        <v>1524</v>
      </c>
      <c r="BR43" s="203">
        <v>46.771787003610122</v>
      </c>
      <c r="BS43" s="120">
        <v>109013.55101083036</v>
      </c>
      <c r="BT43" s="200"/>
      <c r="BU43" s="204">
        <v>0</v>
      </c>
      <c r="BV43" s="16"/>
      <c r="BW43" s="205">
        <v>4822.1134632740332</v>
      </c>
      <c r="BX43" s="206">
        <v>146773.07853840338</v>
      </c>
      <c r="BY43" s="207">
        <v>1761276.9424608406</v>
      </c>
      <c r="BZ43" s="16"/>
      <c r="CA43" s="203">
        <v>0.89</v>
      </c>
      <c r="CB43" s="206">
        <v>4291.6809823138892</v>
      </c>
      <c r="CC43" s="206">
        <v>130628.039899179</v>
      </c>
      <c r="CD43" s="208">
        <v>1567536.4787901479</v>
      </c>
      <c r="CF43" s="193">
        <v>0</v>
      </c>
      <c r="CG43" s="120">
        <v>0</v>
      </c>
      <c r="CH43" s="120">
        <v>0</v>
      </c>
      <c r="CI43" s="194">
        <v>0</v>
      </c>
      <c r="CJ43" s="193">
        <v>76.190476190476204</v>
      </c>
      <c r="CK43" s="120">
        <v>367.39912101135496</v>
      </c>
      <c r="CL43" s="120">
        <v>11182.710745783117</v>
      </c>
      <c r="CM43" s="194">
        <v>134192.52894939741</v>
      </c>
      <c r="CN43" s="193">
        <v>9.5238095238095255</v>
      </c>
      <c r="CO43" s="120">
        <v>45.924890126419371</v>
      </c>
      <c r="CP43" s="120">
        <v>1397.8388432228896</v>
      </c>
      <c r="CQ43" s="194">
        <v>16774.066118674677</v>
      </c>
      <c r="CR43" s="193">
        <v>0</v>
      </c>
      <c r="CS43" s="120">
        <v>0</v>
      </c>
      <c r="CT43" s="120">
        <v>0</v>
      </c>
      <c r="CU43" s="194">
        <v>0</v>
      </c>
    </row>
    <row r="44" spans="2:99" x14ac:dyDescent="0.3">
      <c r="B44" s="119">
        <v>25</v>
      </c>
      <c r="C44" s="252">
        <v>2048</v>
      </c>
      <c r="D44" s="62">
        <v>19175.327686924345</v>
      </c>
      <c r="E44" s="278">
        <v>1.0000479478512796</v>
      </c>
      <c r="F44" s="69">
        <v>19176.247102684516</v>
      </c>
      <c r="G44" s="120">
        <v>167.67922170275952</v>
      </c>
      <c r="H44" s="62">
        <v>7159</v>
      </c>
      <c r="I44" s="253">
        <v>7619</v>
      </c>
      <c r="J44" s="174"/>
      <c r="K44" s="193">
        <v>3215.46</v>
      </c>
      <c r="L44" s="279">
        <v>37.21597222222222</v>
      </c>
      <c r="M44" s="279">
        <v>44.66</v>
      </c>
      <c r="N44" s="279">
        <v>66.989999999999995</v>
      </c>
      <c r="O44" s="63">
        <v>0.24997756814162425</v>
      </c>
      <c r="P44" s="194">
        <v>11.163998193204938</v>
      </c>
      <c r="Q44" s="195">
        <v>55.823998193204936</v>
      </c>
      <c r="R44" s="120">
        <v>4823.1934438929065</v>
      </c>
      <c r="S44" s="194">
        <v>1761671.41</v>
      </c>
      <c r="T44" s="178"/>
      <c r="U44" s="196">
        <v>55.823998193204936</v>
      </c>
      <c r="V44" s="197">
        <v>7620</v>
      </c>
      <c r="W44" s="197">
        <v>88.194444444444443</v>
      </c>
      <c r="X44" s="197">
        <v>0</v>
      </c>
      <c r="Y44" s="197">
        <v>0</v>
      </c>
      <c r="Z44" s="197">
        <v>88.194444444444443</v>
      </c>
      <c r="AA44" s="198">
        <v>0.63296501888358359</v>
      </c>
      <c r="AC44" s="196">
        <v>44.66</v>
      </c>
      <c r="AD44" s="197">
        <v>11.163998193204938</v>
      </c>
      <c r="AE44" s="279">
        <v>27.911999096602468</v>
      </c>
      <c r="AF44" s="199">
        <v>2411.5967219464533</v>
      </c>
      <c r="AH44" s="196">
        <v>2411.5967219464533</v>
      </c>
      <c r="AI44" s="120">
        <v>500</v>
      </c>
      <c r="AJ44" s="120">
        <v>500</v>
      </c>
      <c r="AK44" s="120">
        <v>150</v>
      </c>
      <c r="AL44" s="120">
        <v>60</v>
      </c>
      <c r="AM44" s="120">
        <v>550</v>
      </c>
      <c r="AN44" s="120">
        <v>500</v>
      </c>
      <c r="AO44" s="120">
        <v>0</v>
      </c>
      <c r="AP44" s="120">
        <v>0</v>
      </c>
      <c r="AQ44" s="120">
        <v>0</v>
      </c>
      <c r="AR44" s="120">
        <v>0</v>
      </c>
      <c r="AS44" s="120">
        <v>0</v>
      </c>
      <c r="AT44" s="120">
        <v>0</v>
      </c>
      <c r="AU44" s="120">
        <v>0</v>
      </c>
      <c r="AV44" s="120">
        <v>0</v>
      </c>
      <c r="AW44" s="120">
        <v>0</v>
      </c>
      <c r="AX44" s="120">
        <v>0</v>
      </c>
      <c r="AY44" s="120">
        <v>0</v>
      </c>
      <c r="AZ44" s="120">
        <v>2260</v>
      </c>
      <c r="BA44" s="120">
        <v>-151.59672194645327</v>
      </c>
      <c r="BB44" s="71">
        <v>1.0670781955515281</v>
      </c>
      <c r="BC44" s="120"/>
      <c r="BD44" s="120">
        <v>0</v>
      </c>
      <c r="BE44" s="120">
        <v>2760</v>
      </c>
      <c r="BF44" s="200">
        <v>0</v>
      </c>
      <c r="BG44" s="198">
        <v>0.87376692824146862</v>
      </c>
      <c r="BI44" s="201">
        <v>1</v>
      </c>
      <c r="BJ44" s="69">
        <v>1</v>
      </c>
      <c r="BK44" s="70">
        <v>0</v>
      </c>
      <c r="BL44" s="70">
        <v>7159</v>
      </c>
      <c r="BM44" s="70">
        <v>0</v>
      </c>
      <c r="BN44" s="70">
        <v>0</v>
      </c>
      <c r="BO44" s="201">
        <v>1</v>
      </c>
      <c r="BP44" s="216">
        <v>7619</v>
      </c>
      <c r="BQ44" s="202">
        <v>1524</v>
      </c>
      <c r="BR44" s="203">
        <v>15.590595667870041</v>
      </c>
      <c r="BS44" s="120">
        <v>109029.14160649823</v>
      </c>
      <c r="BT44" s="200"/>
      <c r="BU44" s="204">
        <v>0</v>
      </c>
      <c r="BV44" s="16"/>
      <c r="BW44" s="205">
        <v>4823.1934438929065</v>
      </c>
      <c r="BX44" s="206">
        <v>146805.95044849036</v>
      </c>
      <c r="BY44" s="207">
        <v>1761671.4053818842</v>
      </c>
      <c r="BZ44" s="16"/>
      <c r="CA44" s="203">
        <v>0.89</v>
      </c>
      <c r="CB44" s="206">
        <v>4292.6421650646871</v>
      </c>
      <c r="CC44" s="206">
        <v>130657.29589915642</v>
      </c>
      <c r="CD44" s="208">
        <v>1567887.5507898771</v>
      </c>
      <c r="CF44" s="193">
        <v>0</v>
      </c>
      <c r="CG44" s="120">
        <v>0</v>
      </c>
      <c r="CH44" s="120">
        <v>0</v>
      </c>
      <c r="CI44" s="194">
        <v>0</v>
      </c>
      <c r="CJ44" s="193">
        <v>76.190476190476204</v>
      </c>
      <c r="CK44" s="120">
        <v>367.48140524898338</v>
      </c>
      <c r="CL44" s="120">
        <v>11185.215272265932</v>
      </c>
      <c r="CM44" s="194">
        <v>134222.58326719119</v>
      </c>
      <c r="CN44" s="193">
        <v>9.5238095238095255</v>
      </c>
      <c r="CO44" s="120">
        <v>45.935175656122922</v>
      </c>
      <c r="CP44" s="120">
        <v>1398.1519090332415</v>
      </c>
      <c r="CQ44" s="194">
        <v>16777.822908398899</v>
      </c>
      <c r="CR44" s="193">
        <v>0</v>
      </c>
      <c r="CS44" s="120">
        <v>0</v>
      </c>
      <c r="CT44" s="120">
        <v>0</v>
      </c>
      <c r="CU44" s="194">
        <v>0</v>
      </c>
    </row>
    <row r="45" spans="2:99" x14ac:dyDescent="0.3">
      <c r="B45" s="119">
        <v>26</v>
      </c>
      <c r="C45" s="252">
        <v>2049</v>
      </c>
      <c r="D45" s="62">
        <v>19181.080285230422</v>
      </c>
      <c r="E45" s="278">
        <v>1.0000479478512796</v>
      </c>
      <c r="F45" s="69">
        <v>19181.999976815321</v>
      </c>
      <c r="G45" s="120">
        <v>167.67922170275952</v>
      </c>
      <c r="H45" s="62">
        <v>7161</v>
      </c>
      <c r="I45" s="253">
        <v>7621</v>
      </c>
      <c r="J45" s="174"/>
      <c r="K45" s="193">
        <v>3216.42</v>
      </c>
      <c r="L45" s="279">
        <v>37.227083333333333</v>
      </c>
      <c r="M45" s="279">
        <v>44.67</v>
      </c>
      <c r="N45" s="279">
        <v>67.010000000000005</v>
      </c>
      <c r="O45" s="63">
        <v>0.24997756814162425</v>
      </c>
      <c r="P45" s="194">
        <v>11.166497968886356</v>
      </c>
      <c r="Q45" s="195">
        <v>55.836497968886356</v>
      </c>
      <c r="R45" s="120">
        <v>4824.2734245117808</v>
      </c>
      <c r="S45" s="194">
        <v>1762065.87</v>
      </c>
      <c r="T45" s="178"/>
      <c r="U45" s="196">
        <v>55.836497968886356</v>
      </c>
      <c r="V45" s="197">
        <v>7620</v>
      </c>
      <c r="W45" s="197">
        <v>88.194444444444443</v>
      </c>
      <c r="X45" s="197">
        <v>0</v>
      </c>
      <c r="Y45" s="197">
        <v>0</v>
      </c>
      <c r="Z45" s="197">
        <v>88.194444444444443</v>
      </c>
      <c r="AA45" s="198">
        <v>0.63310674862359329</v>
      </c>
      <c r="AC45" s="196">
        <v>44.67</v>
      </c>
      <c r="AD45" s="197">
        <v>11.166497968886356</v>
      </c>
      <c r="AE45" s="279">
        <v>27.918248984443178</v>
      </c>
      <c r="AF45" s="199">
        <v>2412.1367122558904</v>
      </c>
      <c r="AH45" s="196">
        <v>2412.1367122558904</v>
      </c>
      <c r="AI45" s="120">
        <v>500</v>
      </c>
      <c r="AJ45" s="120">
        <v>500</v>
      </c>
      <c r="AK45" s="120">
        <v>150</v>
      </c>
      <c r="AL45" s="120">
        <v>60</v>
      </c>
      <c r="AM45" s="120">
        <v>550</v>
      </c>
      <c r="AN45" s="120">
        <v>500</v>
      </c>
      <c r="AO45" s="120">
        <v>0</v>
      </c>
      <c r="AP45" s="120">
        <v>0</v>
      </c>
      <c r="AQ45" s="120">
        <v>0</v>
      </c>
      <c r="AR45" s="120">
        <v>0</v>
      </c>
      <c r="AS45" s="120">
        <v>0</v>
      </c>
      <c r="AT45" s="120">
        <v>0</v>
      </c>
      <c r="AU45" s="120">
        <v>0</v>
      </c>
      <c r="AV45" s="120">
        <v>0</v>
      </c>
      <c r="AW45" s="120">
        <v>0</v>
      </c>
      <c r="AX45" s="120">
        <v>0</v>
      </c>
      <c r="AY45" s="120">
        <v>0</v>
      </c>
      <c r="AZ45" s="120">
        <v>2260</v>
      </c>
      <c r="BA45" s="120">
        <v>-152.13671225589042</v>
      </c>
      <c r="BB45" s="71">
        <v>1.0673171293167656</v>
      </c>
      <c r="BC45" s="120"/>
      <c r="BD45" s="120">
        <v>0</v>
      </c>
      <c r="BE45" s="120">
        <v>2760</v>
      </c>
      <c r="BF45" s="200">
        <v>0</v>
      </c>
      <c r="BG45" s="198">
        <v>0.87396257690430812</v>
      </c>
      <c r="BI45" s="201">
        <v>2</v>
      </c>
      <c r="BJ45" s="69">
        <v>1</v>
      </c>
      <c r="BK45" s="70">
        <v>1</v>
      </c>
      <c r="BL45" s="70">
        <v>7161</v>
      </c>
      <c r="BM45" s="70">
        <v>0</v>
      </c>
      <c r="BN45" s="70">
        <v>0</v>
      </c>
      <c r="BO45" s="201">
        <v>2</v>
      </c>
      <c r="BP45" s="70">
        <v>7621</v>
      </c>
      <c r="BQ45" s="202">
        <v>1524</v>
      </c>
      <c r="BR45" s="203">
        <v>31.181191335740081</v>
      </c>
      <c r="BS45" s="120">
        <v>109060.32279783397</v>
      </c>
      <c r="BT45" s="200"/>
      <c r="BU45" s="204">
        <v>0</v>
      </c>
      <c r="BV45" s="16"/>
      <c r="BW45" s="205">
        <v>4824.2734245117808</v>
      </c>
      <c r="BX45" s="206">
        <v>146838.82235857734</v>
      </c>
      <c r="BY45" s="207">
        <v>1762065.8683029281</v>
      </c>
      <c r="BZ45" s="16"/>
      <c r="CA45" s="203">
        <v>0.89</v>
      </c>
      <c r="CB45" s="206">
        <v>4293.603347815485</v>
      </c>
      <c r="CC45" s="206">
        <v>130686.55189913383</v>
      </c>
      <c r="CD45" s="208">
        <v>1568238.622789606</v>
      </c>
      <c r="CF45" s="193">
        <v>0</v>
      </c>
      <c r="CG45" s="120">
        <v>0</v>
      </c>
      <c r="CH45" s="120">
        <v>0</v>
      </c>
      <c r="CI45" s="194">
        <v>0</v>
      </c>
      <c r="CJ45" s="193">
        <v>76.190476190476204</v>
      </c>
      <c r="CK45" s="120">
        <v>367.56368948661191</v>
      </c>
      <c r="CL45" s="120">
        <v>11187.719798748751</v>
      </c>
      <c r="CM45" s="194">
        <v>134252.637584985</v>
      </c>
      <c r="CN45" s="193">
        <v>9.5238095238095255</v>
      </c>
      <c r="CO45" s="120">
        <v>45.945461185826488</v>
      </c>
      <c r="CP45" s="120">
        <v>1398.4649748435938</v>
      </c>
      <c r="CQ45" s="194">
        <v>16781.579698123125</v>
      </c>
      <c r="CR45" s="193">
        <v>0</v>
      </c>
      <c r="CS45" s="120">
        <v>0</v>
      </c>
      <c r="CT45" s="120">
        <v>0</v>
      </c>
      <c r="CU45" s="194">
        <v>0</v>
      </c>
    </row>
    <row r="46" spans="2:99" x14ac:dyDescent="0.3">
      <c r="B46" s="119">
        <v>27</v>
      </c>
      <c r="C46" s="252">
        <v>2050</v>
      </c>
      <c r="D46" s="62">
        <v>19167.653529030758</v>
      </c>
      <c r="E46" s="278">
        <v>1.0000479478512796</v>
      </c>
      <c r="F46" s="69">
        <v>19168.572576831546</v>
      </c>
      <c r="G46" s="120">
        <v>167.67922170275952</v>
      </c>
      <c r="H46" s="62">
        <v>7156</v>
      </c>
      <c r="I46" s="253">
        <v>7616</v>
      </c>
      <c r="J46" s="174"/>
      <c r="K46" s="193">
        <v>3214.17</v>
      </c>
      <c r="L46" s="279">
        <v>37.201041666666669</v>
      </c>
      <c r="M46" s="279">
        <v>44.64</v>
      </c>
      <c r="N46" s="279">
        <v>66.959999999999994</v>
      </c>
      <c r="O46" s="63">
        <v>0.24997756814162425</v>
      </c>
      <c r="P46" s="194">
        <v>11.158998641842107</v>
      </c>
      <c r="Q46" s="195">
        <v>55.798998641842104</v>
      </c>
      <c r="R46" s="120">
        <v>4821.0334826551571</v>
      </c>
      <c r="S46" s="194">
        <v>1760882.48</v>
      </c>
      <c r="T46" s="178"/>
      <c r="U46" s="196">
        <v>55.798998641842104</v>
      </c>
      <c r="V46" s="197">
        <v>7620</v>
      </c>
      <c r="W46" s="197">
        <v>88.194444444444443</v>
      </c>
      <c r="X46" s="197">
        <v>0</v>
      </c>
      <c r="Y46" s="197">
        <v>0</v>
      </c>
      <c r="Z46" s="197">
        <v>88.194444444444443</v>
      </c>
      <c r="AA46" s="198">
        <v>0.63268155940356408</v>
      </c>
      <c r="AC46" s="196">
        <v>44.64</v>
      </c>
      <c r="AD46" s="197">
        <v>11.158998641842107</v>
      </c>
      <c r="AE46" s="279">
        <v>27.899499320921052</v>
      </c>
      <c r="AF46" s="199">
        <v>2410.5167413275785</v>
      </c>
      <c r="AH46" s="196">
        <v>2410.5167413275785</v>
      </c>
      <c r="AI46" s="120">
        <v>500</v>
      </c>
      <c r="AJ46" s="120">
        <v>500</v>
      </c>
      <c r="AK46" s="120">
        <v>150</v>
      </c>
      <c r="AL46" s="120">
        <v>60</v>
      </c>
      <c r="AM46" s="120">
        <v>550</v>
      </c>
      <c r="AN46" s="120">
        <v>500</v>
      </c>
      <c r="AO46" s="120">
        <v>0</v>
      </c>
      <c r="AP46" s="120">
        <v>0</v>
      </c>
      <c r="AQ46" s="120">
        <v>0</v>
      </c>
      <c r="AR46" s="120">
        <v>0</v>
      </c>
      <c r="AS46" s="120">
        <v>0</v>
      </c>
      <c r="AT46" s="120">
        <v>0</v>
      </c>
      <c r="AU46" s="120">
        <v>0</v>
      </c>
      <c r="AV46" s="120">
        <v>0</v>
      </c>
      <c r="AW46" s="120">
        <v>0</v>
      </c>
      <c r="AX46" s="120">
        <v>0</v>
      </c>
      <c r="AY46" s="120">
        <v>0</v>
      </c>
      <c r="AZ46" s="120">
        <v>2260</v>
      </c>
      <c r="BA46" s="120">
        <v>-150.51674132757853</v>
      </c>
      <c r="BB46" s="71">
        <v>1.0666003280210525</v>
      </c>
      <c r="BC46" s="120"/>
      <c r="BD46" s="120">
        <v>0</v>
      </c>
      <c r="BE46" s="120">
        <v>2760</v>
      </c>
      <c r="BF46" s="200">
        <v>0</v>
      </c>
      <c r="BG46" s="198">
        <v>0.87337563091578929</v>
      </c>
      <c r="BI46" s="201">
        <v>0</v>
      </c>
      <c r="BJ46" s="69">
        <v>0</v>
      </c>
      <c r="BK46" s="70">
        <v>0</v>
      </c>
      <c r="BL46" s="70">
        <v>7161</v>
      </c>
      <c r="BM46" s="70">
        <v>0</v>
      </c>
      <c r="BN46" s="70">
        <v>0</v>
      </c>
      <c r="BO46" s="201">
        <v>0</v>
      </c>
      <c r="BP46" s="70">
        <v>7621</v>
      </c>
      <c r="BQ46" s="202">
        <v>1524</v>
      </c>
      <c r="BR46" s="203">
        <v>0</v>
      </c>
      <c r="BS46" s="120">
        <v>109060.32279783397</v>
      </c>
      <c r="BT46" s="200"/>
      <c r="BU46" s="204">
        <v>0</v>
      </c>
      <c r="BV46" s="16"/>
      <c r="BW46" s="205">
        <v>4821.0334826551571</v>
      </c>
      <c r="BX46" s="206">
        <v>146740.20662831634</v>
      </c>
      <c r="BY46" s="207">
        <v>1760882.479539796</v>
      </c>
      <c r="BZ46" s="16"/>
      <c r="CA46" s="203">
        <v>0.89</v>
      </c>
      <c r="CB46" s="206">
        <v>4290.7197995630895</v>
      </c>
      <c r="CC46" s="206">
        <v>130598.78389920155</v>
      </c>
      <c r="CD46" s="208">
        <v>1567185.4067904186</v>
      </c>
      <c r="CF46" s="193">
        <v>0</v>
      </c>
      <c r="CG46" s="120">
        <v>0</v>
      </c>
      <c r="CH46" s="120">
        <v>0</v>
      </c>
      <c r="CI46" s="194">
        <v>0</v>
      </c>
      <c r="CJ46" s="193">
        <v>76.190476190476204</v>
      </c>
      <c r="CK46" s="120">
        <v>367.31683677372627</v>
      </c>
      <c r="CL46" s="120">
        <v>11180.206219300293</v>
      </c>
      <c r="CM46" s="194">
        <v>134162.47463160352</v>
      </c>
      <c r="CN46" s="193">
        <v>9.5238095238095255</v>
      </c>
      <c r="CO46" s="120">
        <v>45.914604596715783</v>
      </c>
      <c r="CP46" s="120">
        <v>1397.5257774125366</v>
      </c>
      <c r="CQ46" s="194">
        <v>16770.30932895044</v>
      </c>
      <c r="CR46" s="193">
        <v>0</v>
      </c>
      <c r="CS46" s="120">
        <v>0</v>
      </c>
      <c r="CT46" s="120">
        <v>0</v>
      </c>
      <c r="CU46" s="194">
        <v>0</v>
      </c>
    </row>
    <row r="47" spans="2:99" x14ac:dyDescent="0.3">
      <c r="B47" s="119">
        <v>28</v>
      </c>
      <c r="C47" s="252">
        <v>2051</v>
      </c>
      <c r="D47" s="62">
        <v>19156.152936913339</v>
      </c>
      <c r="E47" s="278">
        <v>1.0000479478512796</v>
      </c>
      <c r="F47" s="69">
        <v>19157.071433285448</v>
      </c>
      <c r="G47" s="120">
        <v>167.67922170275952</v>
      </c>
      <c r="H47" s="62">
        <v>7152</v>
      </c>
      <c r="I47" s="253">
        <v>7612</v>
      </c>
      <c r="J47" s="174"/>
      <c r="K47" s="193">
        <v>3212.24</v>
      </c>
      <c r="L47" s="279">
        <v>37.178703703703697</v>
      </c>
      <c r="M47" s="279">
        <v>44.61</v>
      </c>
      <c r="N47" s="279">
        <v>66.92</v>
      </c>
      <c r="O47" s="63">
        <v>0.24997756814162425</v>
      </c>
      <c r="P47" s="194">
        <v>11.151499314797858</v>
      </c>
      <c r="Q47" s="195">
        <v>55.761499314797859</v>
      </c>
      <c r="R47" s="120">
        <v>4817.7935407985342</v>
      </c>
      <c r="S47" s="194">
        <v>1759699.09</v>
      </c>
      <c r="T47" s="178"/>
      <c r="U47" s="196">
        <v>55.761499314797859</v>
      </c>
      <c r="V47" s="197">
        <v>7620</v>
      </c>
      <c r="W47" s="197">
        <v>88.194444444444443</v>
      </c>
      <c r="X47" s="197">
        <v>0</v>
      </c>
      <c r="Y47" s="197">
        <v>0</v>
      </c>
      <c r="Z47" s="197">
        <v>88.194444444444443</v>
      </c>
      <c r="AA47" s="198">
        <v>0.63225637018353475</v>
      </c>
      <c r="AC47" s="196">
        <v>44.61</v>
      </c>
      <c r="AD47" s="197">
        <v>11.151499314797858</v>
      </c>
      <c r="AE47" s="279">
        <v>27.88074965739893</v>
      </c>
      <c r="AF47" s="199">
        <v>2408.8967703992671</v>
      </c>
      <c r="AH47" s="196">
        <v>2408.8967703992671</v>
      </c>
      <c r="AI47" s="120">
        <v>500</v>
      </c>
      <c r="AJ47" s="120">
        <v>500</v>
      </c>
      <c r="AK47" s="120">
        <v>150</v>
      </c>
      <c r="AL47" s="120">
        <v>60</v>
      </c>
      <c r="AM47" s="120">
        <v>550</v>
      </c>
      <c r="AN47" s="120">
        <v>500</v>
      </c>
      <c r="AO47" s="120">
        <v>0</v>
      </c>
      <c r="AP47" s="120">
        <v>0</v>
      </c>
      <c r="AQ47" s="120">
        <v>0</v>
      </c>
      <c r="AR47" s="120">
        <v>0</v>
      </c>
      <c r="AS47" s="120">
        <v>0</v>
      </c>
      <c r="AT47" s="120">
        <v>0</v>
      </c>
      <c r="AU47" s="120">
        <v>0</v>
      </c>
      <c r="AV47" s="120">
        <v>0</v>
      </c>
      <c r="AW47" s="120">
        <v>0</v>
      </c>
      <c r="AX47" s="120">
        <v>0</v>
      </c>
      <c r="AY47" s="120">
        <v>0</v>
      </c>
      <c r="AZ47" s="120">
        <v>2260</v>
      </c>
      <c r="BA47" s="120">
        <v>-148.8967703992671</v>
      </c>
      <c r="BB47" s="71">
        <v>1.0658835267253395</v>
      </c>
      <c r="BC47" s="120"/>
      <c r="BD47" s="120">
        <v>0</v>
      </c>
      <c r="BE47" s="120">
        <v>2760</v>
      </c>
      <c r="BF47" s="200">
        <v>0</v>
      </c>
      <c r="BG47" s="198">
        <v>0.87278868492727069</v>
      </c>
      <c r="BI47" s="201">
        <v>0</v>
      </c>
      <c r="BJ47" s="69">
        <v>0</v>
      </c>
      <c r="BK47" s="70">
        <v>0</v>
      </c>
      <c r="BL47" s="70">
        <v>7161</v>
      </c>
      <c r="BM47" s="70">
        <v>0</v>
      </c>
      <c r="BN47" s="70">
        <v>0</v>
      </c>
      <c r="BO47" s="201">
        <v>0</v>
      </c>
      <c r="BP47" s="70">
        <v>7621</v>
      </c>
      <c r="BQ47" s="202">
        <v>1524</v>
      </c>
      <c r="BR47" s="203">
        <v>0</v>
      </c>
      <c r="BS47" s="120">
        <v>109060.32279783397</v>
      </c>
      <c r="BT47" s="200"/>
      <c r="BU47" s="204">
        <v>0</v>
      </c>
      <c r="BV47" s="16"/>
      <c r="BW47" s="205">
        <v>4817.7935407985342</v>
      </c>
      <c r="BX47" s="206">
        <v>146641.59089805538</v>
      </c>
      <c r="BY47" s="207">
        <v>1759699.0907766647</v>
      </c>
      <c r="BZ47" s="16"/>
      <c r="CA47" s="203">
        <v>0.89</v>
      </c>
      <c r="CB47" s="206">
        <v>4287.8362513106958</v>
      </c>
      <c r="CC47" s="206">
        <v>130511.0158992693</v>
      </c>
      <c r="CD47" s="208">
        <v>1566132.1907912316</v>
      </c>
      <c r="CF47" s="193">
        <v>0</v>
      </c>
      <c r="CG47" s="120">
        <v>0</v>
      </c>
      <c r="CH47" s="120">
        <v>0</v>
      </c>
      <c r="CI47" s="194">
        <v>0</v>
      </c>
      <c r="CJ47" s="193">
        <v>76.190476190476204</v>
      </c>
      <c r="CK47" s="120">
        <v>367.06998406084074</v>
      </c>
      <c r="CL47" s="120">
        <v>11172.692639851841</v>
      </c>
      <c r="CM47" s="194">
        <v>134072.31167822209</v>
      </c>
      <c r="CN47" s="193">
        <v>9.5238095238095255</v>
      </c>
      <c r="CO47" s="120">
        <v>45.883748007605092</v>
      </c>
      <c r="CP47" s="120">
        <v>1396.5865799814801</v>
      </c>
      <c r="CQ47" s="194">
        <v>16759.038959777761</v>
      </c>
      <c r="CR47" s="193">
        <v>0</v>
      </c>
      <c r="CS47" s="120">
        <v>0</v>
      </c>
      <c r="CT47" s="120">
        <v>0</v>
      </c>
      <c r="CU47" s="194">
        <v>0</v>
      </c>
    </row>
    <row r="48" spans="2:99" x14ac:dyDescent="0.3">
      <c r="B48" s="121">
        <v>29</v>
      </c>
      <c r="C48" s="252">
        <v>2052</v>
      </c>
      <c r="D48" s="62">
        <v>19140.828014563805</v>
      </c>
      <c r="E48" s="278">
        <v>1.0000479478512796</v>
      </c>
      <c r="F48" s="73">
        <v>19141.745776138818</v>
      </c>
      <c r="G48" s="122">
        <v>167.67922170275952</v>
      </c>
      <c r="H48" s="62">
        <v>7146</v>
      </c>
      <c r="I48" s="253">
        <v>7605</v>
      </c>
      <c r="J48" s="174"/>
      <c r="K48" s="217">
        <v>3209.67</v>
      </c>
      <c r="L48" s="279">
        <v>37.148958333333333</v>
      </c>
      <c r="M48" s="279">
        <v>44.58</v>
      </c>
      <c r="N48" s="279">
        <v>66.87</v>
      </c>
      <c r="O48" s="63">
        <v>0.24997756814162425</v>
      </c>
      <c r="P48" s="218">
        <v>11.14399998775361</v>
      </c>
      <c r="Q48" s="219">
        <v>55.723999987753608</v>
      </c>
      <c r="R48" s="122">
        <v>4814.5535989419122</v>
      </c>
      <c r="S48" s="218">
        <v>1758515.7</v>
      </c>
      <c r="T48" s="178"/>
      <c r="U48" s="220">
        <v>55.723999987753608</v>
      </c>
      <c r="V48" s="221">
        <v>7620</v>
      </c>
      <c r="W48" s="221">
        <v>88.194444444444443</v>
      </c>
      <c r="X48" s="221">
        <v>0</v>
      </c>
      <c r="Y48" s="221">
        <v>0</v>
      </c>
      <c r="Z48" s="221">
        <v>88.194444444444443</v>
      </c>
      <c r="AA48" s="222">
        <v>0.63183118096350543</v>
      </c>
      <c r="AC48" s="220">
        <v>44.58</v>
      </c>
      <c r="AD48" s="221">
        <v>11.14399998775361</v>
      </c>
      <c r="AE48" s="279">
        <v>27.861999993876804</v>
      </c>
      <c r="AF48" s="223">
        <v>2407.2767994709561</v>
      </c>
      <c r="AH48" s="220">
        <v>2407.2767994709561</v>
      </c>
      <c r="AI48" s="122">
        <v>500</v>
      </c>
      <c r="AJ48" s="122">
        <v>500</v>
      </c>
      <c r="AK48" s="122">
        <v>150</v>
      </c>
      <c r="AL48" s="122">
        <v>60</v>
      </c>
      <c r="AM48" s="122">
        <v>550</v>
      </c>
      <c r="AN48" s="122">
        <v>500</v>
      </c>
      <c r="AO48" s="122">
        <v>0</v>
      </c>
      <c r="AP48" s="122">
        <v>0</v>
      </c>
      <c r="AQ48" s="122">
        <v>0</v>
      </c>
      <c r="AR48" s="122">
        <v>0</v>
      </c>
      <c r="AS48" s="122">
        <v>0</v>
      </c>
      <c r="AT48" s="122">
        <v>0</v>
      </c>
      <c r="AU48" s="122">
        <v>0</v>
      </c>
      <c r="AV48" s="122">
        <v>0</v>
      </c>
      <c r="AW48" s="122">
        <v>0</v>
      </c>
      <c r="AX48" s="122">
        <v>0</v>
      </c>
      <c r="AY48" s="122">
        <v>0</v>
      </c>
      <c r="AZ48" s="122">
        <v>2260</v>
      </c>
      <c r="BA48" s="122">
        <v>-147.27679947095612</v>
      </c>
      <c r="BB48" s="75">
        <v>1.0651667254296266</v>
      </c>
      <c r="BC48" s="122"/>
      <c r="BD48" s="122">
        <v>0</v>
      </c>
      <c r="BE48" s="122">
        <v>2760</v>
      </c>
      <c r="BF48" s="224">
        <v>0</v>
      </c>
      <c r="BG48" s="222">
        <v>0.87220173893875219</v>
      </c>
      <c r="BI48" s="225">
        <v>0</v>
      </c>
      <c r="BJ48" s="73">
        <v>0</v>
      </c>
      <c r="BK48" s="74">
        <v>0</v>
      </c>
      <c r="BL48" s="74">
        <v>7161</v>
      </c>
      <c r="BM48" s="70">
        <v>0</v>
      </c>
      <c r="BN48" s="70">
        <v>0</v>
      </c>
      <c r="BO48" s="225">
        <v>0</v>
      </c>
      <c r="BP48" s="74">
        <v>7621</v>
      </c>
      <c r="BQ48" s="226">
        <v>1524</v>
      </c>
      <c r="BR48" s="203">
        <v>0</v>
      </c>
      <c r="BS48" s="122">
        <v>109060.32279783397</v>
      </c>
      <c r="BT48" s="224"/>
      <c r="BU48" s="228">
        <v>0</v>
      </c>
      <c r="BV48" s="16"/>
      <c r="BW48" s="229">
        <v>4814.5535989419122</v>
      </c>
      <c r="BX48" s="230">
        <v>146542.97516779447</v>
      </c>
      <c r="BY48" s="231">
        <v>1758515.7020135336</v>
      </c>
      <c r="BZ48" s="16"/>
      <c r="CA48" s="227">
        <v>0.89</v>
      </c>
      <c r="CB48" s="230">
        <v>4284.9527030583022</v>
      </c>
      <c r="CC48" s="230">
        <v>130423.24789933708</v>
      </c>
      <c r="CD48" s="232">
        <v>1565078.9747920448</v>
      </c>
      <c r="CF48" s="193">
        <v>0</v>
      </c>
      <c r="CG48" s="122">
        <v>0</v>
      </c>
      <c r="CH48" s="122">
        <v>0</v>
      </c>
      <c r="CI48" s="218">
        <v>0</v>
      </c>
      <c r="CJ48" s="217">
        <v>76.190476190476204</v>
      </c>
      <c r="CK48" s="122">
        <v>366.82313134795527</v>
      </c>
      <c r="CL48" s="122">
        <v>11165.179060403389</v>
      </c>
      <c r="CM48" s="218">
        <v>133982.14872484066</v>
      </c>
      <c r="CN48" s="217">
        <v>9.5238095238095255</v>
      </c>
      <c r="CO48" s="122">
        <v>45.852891418494409</v>
      </c>
      <c r="CP48" s="122">
        <v>1395.6473825504236</v>
      </c>
      <c r="CQ48" s="218">
        <v>16747.768590605083</v>
      </c>
      <c r="CR48" s="193">
        <v>0</v>
      </c>
      <c r="CS48" s="122">
        <v>0</v>
      </c>
      <c r="CT48" s="122">
        <v>0</v>
      </c>
      <c r="CU48" s="218">
        <v>0</v>
      </c>
    </row>
    <row r="49" spans="2:107" x14ac:dyDescent="0.3">
      <c r="B49" s="123">
        <v>30</v>
      </c>
      <c r="C49" s="281">
        <v>2053</v>
      </c>
      <c r="D49" s="65">
        <v>19121.687186549239</v>
      </c>
      <c r="E49" s="67">
        <v>1.0000479478512796</v>
      </c>
      <c r="F49" s="76">
        <v>19122.604030362676</v>
      </c>
      <c r="G49" s="124">
        <v>167.67922170275952</v>
      </c>
      <c r="H49" s="65">
        <v>7139</v>
      </c>
      <c r="I49" s="83">
        <v>7598</v>
      </c>
      <c r="J49" s="174"/>
      <c r="K49" s="233">
        <v>3206.46</v>
      </c>
      <c r="L49" s="280">
        <v>37.111805555555556</v>
      </c>
      <c r="M49" s="280">
        <v>44.53</v>
      </c>
      <c r="N49" s="280">
        <v>66.8</v>
      </c>
      <c r="O49" s="67">
        <v>0.24997756814162425</v>
      </c>
      <c r="P49" s="234">
        <v>11.131501109346528</v>
      </c>
      <c r="Q49" s="388">
        <v>55.661501109346531</v>
      </c>
      <c r="R49" s="124">
        <v>4809.1536958475399</v>
      </c>
      <c r="S49" s="234">
        <v>1756543.39</v>
      </c>
      <c r="T49" s="178"/>
      <c r="U49" s="235">
        <v>55.661501109346531</v>
      </c>
      <c r="V49" s="236">
        <v>7620</v>
      </c>
      <c r="W49" s="236">
        <v>88.194444444444443</v>
      </c>
      <c r="X49" s="236">
        <v>0</v>
      </c>
      <c r="Y49" s="236">
        <v>0</v>
      </c>
      <c r="Z49" s="236">
        <v>88.194444444444443</v>
      </c>
      <c r="AA49" s="237">
        <v>0.63112253226345671</v>
      </c>
      <c r="AC49" s="235">
        <v>44.53</v>
      </c>
      <c r="AD49" s="236">
        <v>11.131501109346528</v>
      </c>
      <c r="AE49" s="280">
        <v>27.830750554673266</v>
      </c>
      <c r="AF49" s="238">
        <v>2404.5768479237699</v>
      </c>
      <c r="AH49" s="235">
        <v>2404.5768479237699</v>
      </c>
      <c r="AI49" s="124">
        <v>500</v>
      </c>
      <c r="AJ49" s="124">
        <v>500</v>
      </c>
      <c r="AK49" s="124">
        <v>150</v>
      </c>
      <c r="AL49" s="124">
        <v>60</v>
      </c>
      <c r="AM49" s="124">
        <v>550</v>
      </c>
      <c r="AN49" s="124">
        <v>500</v>
      </c>
      <c r="AO49" s="124">
        <v>0</v>
      </c>
      <c r="AP49" s="124">
        <v>0</v>
      </c>
      <c r="AQ49" s="124">
        <v>0</v>
      </c>
      <c r="AR49" s="124">
        <v>0</v>
      </c>
      <c r="AS49" s="124">
        <v>0</v>
      </c>
      <c r="AT49" s="124">
        <v>0</v>
      </c>
      <c r="AU49" s="124">
        <v>0</v>
      </c>
      <c r="AV49" s="124">
        <v>0</v>
      </c>
      <c r="AW49" s="124">
        <v>0</v>
      </c>
      <c r="AX49" s="124">
        <v>0</v>
      </c>
      <c r="AY49" s="124">
        <v>0</v>
      </c>
      <c r="AZ49" s="124">
        <v>2260</v>
      </c>
      <c r="BA49" s="124">
        <v>-144.57684792376995</v>
      </c>
      <c r="BB49" s="78">
        <v>1.0639720566034381</v>
      </c>
      <c r="BC49" s="124"/>
      <c r="BD49" s="124">
        <v>0</v>
      </c>
      <c r="BE49" s="124">
        <v>2760</v>
      </c>
      <c r="BF49" s="124">
        <v>0</v>
      </c>
      <c r="BG49" s="237">
        <v>0.87122349562455437</v>
      </c>
      <c r="BI49" s="239">
        <v>0</v>
      </c>
      <c r="BJ49" s="76">
        <v>0</v>
      </c>
      <c r="BK49" s="77">
        <v>0</v>
      </c>
      <c r="BL49" s="77">
        <v>7161</v>
      </c>
      <c r="BM49" s="77">
        <v>0</v>
      </c>
      <c r="BN49" s="240">
        <v>0</v>
      </c>
      <c r="BO49" s="239">
        <v>0</v>
      </c>
      <c r="BP49" s="77">
        <v>7621</v>
      </c>
      <c r="BQ49" s="240">
        <v>1524</v>
      </c>
      <c r="BR49" s="385">
        <v>0</v>
      </c>
      <c r="BS49" s="124">
        <v>109060.32279783397</v>
      </c>
      <c r="BT49" s="460"/>
      <c r="BU49" s="242">
        <v>0</v>
      </c>
      <c r="BV49" s="16"/>
      <c r="BW49" s="386">
        <v>4809.1536958475399</v>
      </c>
      <c r="BX49" s="243">
        <v>146378.61561735949</v>
      </c>
      <c r="BY49" s="387">
        <v>1756543.387408314</v>
      </c>
      <c r="BZ49" s="16"/>
      <c r="CA49" s="241">
        <v>0.89</v>
      </c>
      <c r="CB49" s="243">
        <v>4280.1467893043109</v>
      </c>
      <c r="CC49" s="243">
        <v>130276.96789944997</v>
      </c>
      <c r="CD49" s="244">
        <v>1563323.6147933996</v>
      </c>
      <c r="CF49" s="233">
        <v>0</v>
      </c>
      <c r="CG49" s="124">
        <v>0</v>
      </c>
      <c r="CH49" s="124">
        <v>0</v>
      </c>
      <c r="CI49" s="234">
        <v>0</v>
      </c>
      <c r="CJ49" s="233">
        <v>76.190476190476204</v>
      </c>
      <c r="CK49" s="124">
        <v>366.41171015981257</v>
      </c>
      <c r="CL49" s="124">
        <v>11152.656427989294</v>
      </c>
      <c r="CM49" s="234">
        <v>133831.87713587153</v>
      </c>
      <c r="CN49" s="233">
        <v>9.5238095238095255</v>
      </c>
      <c r="CO49" s="124">
        <v>45.801463769976571</v>
      </c>
      <c r="CP49" s="124">
        <v>1394.0820534986617</v>
      </c>
      <c r="CQ49" s="234">
        <v>16728.984641983941</v>
      </c>
      <c r="CR49" s="233">
        <v>0</v>
      </c>
      <c r="CS49" s="124">
        <v>0</v>
      </c>
      <c r="CT49" s="124">
        <v>0</v>
      </c>
      <c r="CU49" s="234">
        <v>0</v>
      </c>
    </row>
    <row r="50" spans="2:107" x14ac:dyDescent="0.3">
      <c r="B50" s="125"/>
      <c r="C50" s="414"/>
      <c r="D50" s="415"/>
      <c r="E50" s="416"/>
      <c r="F50" s="79"/>
      <c r="G50" s="245"/>
      <c r="H50" s="415"/>
      <c r="I50" s="415"/>
      <c r="J50" s="174"/>
      <c r="K50" s="245"/>
      <c r="L50" s="417"/>
      <c r="M50" s="417"/>
      <c r="N50" s="417"/>
      <c r="O50" s="416"/>
      <c r="P50" s="245"/>
      <c r="Q50" s="246"/>
      <c r="R50" s="245"/>
      <c r="S50" s="245"/>
      <c r="T50" s="178"/>
      <c r="U50" s="16"/>
      <c r="V50" s="16"/>
      <c r="W50" s="16"/>
      <c r="X50" s="16"/>
      <c r="Y50" s="16"/>
      <c r="Z50" s="16"/>
      <c r="AA50" s="80"/>
      <c r="AC50" s="16"/>
      <c r="AD50" s="16"/>
      <c r="AE50" s="417"/>
      <c r="AF50" s="246"/>
      <c r="AH50" s="16"/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  <c r="AS50" s="245"/>
      <c r="AT50" s="245"/>
      <c r="AU50" s="245"/>
      <c r="AV50" s="245"/>
      <c r="AW50" s="245"/>
      <c r="AX50" s="245"/>
      <c r="AY50" s="245"/>
      <c r="AZ50" s="245"/>
      <c r="BA50" s="245"/>
      <c r="BB50" s="245"/>
      <c r="BC50" s="245"/>
      <c r="BD50" s="245"/>
      <c r="BE50" s="245"/>
      <c r="BF50" s="245"/>
      <c r="BG50" s="245"/>
      <c r="BI50" s="38">
        <v>7161</v>
      </c>
      <c r="BJ50" s="79">
        <v>3581</v>
      </c>
      <c r="BK50" s="38">
        <v>3580</v>
      </c>
      <c r="BL50" s="38"/>
      <c r="BM50" s="38"/>
      <c r="BN50" s="38"/>
      <c r="BO50" s="38"/>
      <c r="BP50" s="38"/>
      <c r="BQ50" s="16">
        <v>5.8396535887678782</v>
      </c>
      <c r="BR50" s="247"/>
      <c r="BS50" s="245"/>
      <c r="BT50" s="245"/>
      <c r="BU50" s="16"/>
      <c r="BV50" s="16"/>
      <c r="BW50" s="247"/>
      <c r="BX50" s="247"/>
      <c r="BY50" s="247"/>
      <c r="BZ50" s="16"/>
      <c r="CA50" s="247"/>
      <c r="CB50" s="247"/>
      <c r="CC50" s="247"/>
      <c r="CD50" s="247"/>
      <c r="CF50" s="245"/>
      <c r="CG50" s="245"/>
      <c r="CH50" s="245"/>
      <c r="CI50" s="245"/>
      <c r="CJ50" s="245"/>
      <c r="CK50" s="245"/>
      <c r="CL50" s="245"/>
      <c r="CM50" s="245"/>
      <c r="CN50" s="245"/>
      <c r="CO50" s="245"/>
      <c r="CP50" s="245"/>
      <c r="CQ50" s="245"/>
      <c r="CR50" s="245"/>
      <c r="CS50" s="245"/>
      <c r="CT50" s="245"/>
      <c r="CU50" s="245"/>
    </row>
    <row r="51" spans="2:107" x14ac:dyDescent="0.3">
      <c r="B51" s="125"/>
      <c r="C51" s="125"/>
      <c r="D51" s="79"/>
      <c r="E51" s="80"/>
      <c r="F51" s="79"/>
      <c r="G51" s="79"/>
      <c r="H51" s="79"/>
      <c r="I51" s="79"/>
      <c r="J51" s="174"/>
      <c r="K51" s="245"/>
      <c r="L51" s="245"/>
      <c r="M51" s="245"/>
      <c r="N51" s="245"/>
      <c r="O51" s="80"/>
      <c r="P51" s="245"/>
      <c r="Q51" s="246"/>
      <c r="R51" s="245"/>
      <c r="S51" s="245"/>
      <c r="T51" s="178"/>
      <c r="U51" s="16"/>
      <c r="V51" s="16"/>
      <c r="W51" s="16"/>
      <c r="X51" s="16"/>
      <c r="Y51" s="16"/>
      <c r="Z51" s="16"/>
      <c r="AA51" s="80"/>
      <c r="AC51" s="16"/>
      <c r="AD51" s="16"/>
      <c r="AE51" s="245"/>
      <c r="AF51" s="246"/>
      <c r="AH51" s="16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45"/>
      <c r="BC51" s="245"/>
      <c r="BD51" s="245"/>
      <c r="BE51" s="245"/>
      <c r="BF51" s="245"/>
      <c r="BG51" s="245"/>
      <c r="BR51" s="247"/>
      <c r="BS51" s="245"/>
      <c r="BT51" s="245"/>
      <c r="BU51" s="16"/>
      <c r="BV51" s="16"/>
      <c r="BW51" s="247"/>
      <c r="BX51" s="247"/>
      <c r="BY51" s="247"/>
      <c r="BZ51" s="16"/>
      <c r="CA51" s="247"/>
      <c r="CB51" s="247"/>
      <c r="CC51" s="247"/>
      <c r="CD51" s="247"/>
      <c r="CF51" s="245"/>
      <c r="CG51" s="245"/>
      <c r="CH51" s="245"/>
      <c r="CI51" s="245"/>
      <c r="CJ51" s="245"/>
      <c r="CK51" s="245"/>
      <c r="CL51" s="245"/>
      <c r="CM51" s="245"/>
      <c r="CN51" s="245"/>
      <c r="CO51" s="245"/>
      <c r="CP51" s="245"/>
      <c r="CQ51" s="245"/>
      <c r="CR51" s="245"/>
      <c r="CS51" s="245"/>
      <c r="CT51" s="245"/>
      <c r="CU51" s="245"/>
    </row>
    <row r="52" spans="2:107" s="13" customFormat="1" ht="18" x14ac:dyDescent="0.3">
      <c r="B52" s="127" t="s">
        <v>528</v>
      </c>
      <c r="C52" s="128"/>
      <c r="D52" s="129"/>
      <c r="E52" s="129"/>
      <c r="F52" s="129"/>
      <c r="G52" s="129"/>
      <c r="H52" s="129"/>
      <c r="I52" s="129"/>
      <c r="V52"/>
      <c r="W52"/>
      <c r="X52"/>
      <c r="Y52"/>
      <c r="Z52"/>
      <c r="BJ52"/>
      <c r="BK52"/>
      <c r="BL52"/>
      <c r="BM52"/>
      <c r="BN52"/>
      <c r="BO52"/>
      <c r="BP52"/>
      <c r="BQ52"/>
      <c r="BR52"/>
      <c r="BS52"/>
      <c r="BT52"/>
      <c r="BX52" s="16"/>
      <c r="CA52"/>
      <c r="CB52"/>
      <c r="CC52"/>
      <c r="CD52"/>
      <c r="CF52" s="643" t="s">
        <v>369</v>
      </c>
      <c r="CG52" s="644"/>
      <c r="CH52" s="644"/>
      <c r="CI52" s="644"/>
      <c r="CJ52" s="644"/>
      <c r="CK52" s="644"/>
      <c r="CL52" s="644"/>
      <c r="CM52" s="644"/>
      <c r="CN52" s="644"/>
      <c r="CO52" s="644"/>
      <c r="CP52" s="644"/>
      <c r="CQ52" s="644"/>
      <c r="CR52" s="644"/>
      <c r="CS52" s="644"/>
      <c r="CT52" s="644"/>
      <c r="CU52" s="645"/>
      <c r="CW52" s="130" t="s">
        <v>370</v>
      </c>
      <c r="CX52" s="641" t="s">
        <v>371</v>
      </c>
      <c r="CY52" s="642"/>
      <c r="CZ52" s="131" t="s">
        <v>372</v>
      </c>
      <c r="DA52" s="641" t="s">
        <v>373</v>
      </c>
      <c r="DB52" s="642"/>
      <c r="DC52" s="5" t="s">
        <v>372</v>
      </c>
    </row>
    <row r="53" spans="2:107" ht="15.6" x14ac:dyDescent="0.3">
      <c r="B53" s="125"/>
      <c r="C53" s="125"/>
      <c r="D53" s="79"/>
      <c r="E53" s="79"/>
      <c r="F53" s="79"/>
      <c r="G53" s="79"/>
      <c r="H53" s="80"/>
      <c r="I53" s="79"/>
      <c r="AZ53" s="13"/>
      <c r="BA53" s="13"/>
      <c r="BB53" s="13"/>
      <c r="BC53" s="13"/>
      <c r="BD53" s="13"/>
      <c r="BE53" s="13"/>
      <c r="BF53" s="13"/>
      <c r="BG53" s="13"/>
      <c r="BI53" s="13"/>
      <c r="BS53" s="132"/>
      <c r="BT53" s="132"/>
      <c r="CF53" s="646" t="s">
        <v>374</v>
      </c>
      <c r="CG53" s="647"/>
      <c r="CH53" s="647"/>
      <c r="CI53" s="648"/>
      <c r="CJ53" s="646" t="s">
        <v>375</v>
      </c>
      <c r="CK53" s="647"/>
      <c r="CL53" s="647"/>
      <c r="CM53" s="648"/>
      <c r="CN53" s="646" t="s">
        <v>376</v>
      </c>
      <c r="CO53" s="647"/>
      <c r="CP53" s="647"/>
      <c r="CQ53" s="648"/>
      <c r="CR53" s="646" t="s">
        <v>377</v>
      </c>
      <c r="CS53" s="647"/>
      <c r="CT53" s="647"/>
      <c r="CU53" s="648"/>
      <c r="CW53" s="133" t="s">
        <v>378</v>
      </c>
      <c r="CX53" s="10" t="s">
        <v>379</v>
      </c>
      <c r="CY53" s="134" t="s">
        <v>380</v>
      </c>
      <c r="CZ53" s="134" t="s">
        <v>381</v>
      </c>
      <c r="DA53" s="10" t="s">
        <v>379</v>
      </c>
      <c r="DB53" s="134" t="s">
        <v>380</v>
      </c>
      <c r="DC53" s="134" t="s">
        <v>381</v>
      </c>
    </row>
    <row r="54" spans="2:107" s="135" customFormat="1" ht="16.2" x14ac:dyDescent="0.35">
      <c r="B54" s="109" t="s">
        <v>356</v>
      </c>
      <c r="C54" s="109"/>
      <c r="D54" s="109"/>
      <c r="E54" s="109"/>
      <c r="F54" s="109"/>
      <c r="G54" s="109"/>
      <c r="H54" s="109"/>
      <c r="I54" s="109"/>
      <c r="K54" s="660" t="s">
        <v>382</v>
      </c>
      <c r="L54" s="660"/>
      <c r="M54" s="660"/>
      <c r="N54" s="660"/>
      <c r="O54" s="660"/>
      <c r="P54" s="660"/>
      <c r="Q54" s="660"/>
      <c r="R54" s="660"/>
      <c r="S54" s="660"/>
      <c r="T54" s="136"/>
      <c r="U54" s="137" t="s">
        <v>383</v>
      </c>
      <c r="AC54" s="138" t="s">
        <v>384</v>
      </c>
      <c r="AH54" s="139" t="s">
        <v>385</v>
      </c>
      <c r="BI54" s="139" t="s">
        <v>386</v>
      </c>
      <c r="BJ54" s="139"/>
      <c r="BK54" s="139"/>
      <c r="BL54" s="139"/>
      <c r="BM54" s="139"/>
      <c r="BN54" s="139"/>
      <c r="BO54" s="139"/>
      <c r="BP54" s="139"/>
      <c r="BQ54" s="139"/>
      <c r="BR54" s="140"/>
      <c r="BS54" s="141"/>
      <c r="BT54" s="141"/>
      <c r="BW54" s="142" t="s">
        <v>387</v>
      </c>
      <c r="BX54" s="143" t="s">
        <v>387</v>
      </c>
      <c r="BY54" s="144" t="s">
        <v>387</v>
      </c>
      <c r="BZ54"/>
      <c r="CA54" s="638" t="s">
        <v>388</v>
      </c>
      <c r="CB54" s="639"/>
      <c r="CC54" s="639"/>
      <c r="CD54" s="640"/>
      <c r="CF54" s="649" t="s">
        <v>389</v>
      </c>
      <c r="CG54" s="650"/>
      <c r="CH54" s="650"/>
      <c r="CI54" s="651"/>
      <c r="CJ54" s="649" t="s">
        <v>390</v>
      </c>
      <c r="CK54" s="650"/>
      <c r="CL54" s="650"/>
      <c r="CM54" s="651"/>
      <c r="CN54" s="649" t="s">
        <v>391</v>
      </c>
      <c r="CO54" s="650"/>
      <c r="CP54" s="650"/>
      <c r="CQ54" s="651"/>
      <c r="CR54" s="649" t="s">
        <v>392</v>
      </c>
      <c r="CS54" s="650"/>
      <c r="CT54" s="650"/>
      <c r="CU54" s="651"/>
      <c r="CW54" s="7" t="s">
        <v>374</v>
      </c>
      <c r="CX54" s="145">
        <v>3000</v>
      </c>
      <c r="CY54" s="146"/>
      <c r="CZ54" s="145">
        <v>28.571428571428569</v>
      </c>
      <c r="DA54" s="146"/>
      <c r="DB54" s="147" t="s">
        <v>393</v>
      </c>
      <c r="DC54" s="148">
        <v>1.7999999999999999E-2</v>
      </c>
    </row>
    <row r="55" spans="2:107" s="137" customFormat="1" ht="57.6" x14ac:dyDescent="0.3">
      <c r="B55" s="664" t="s">
        <v>357</v>
      </c>
      <c r="C55" s="665"/>
      <c r="D55" s="110" t="s">
        <v>358</v>
      </c>
      <c r="E55" s="110" t="s">
        <v>359</v>
      </c>
      <c r="F55" s="110" t="s">
        <v>360</v>
      </c>
      <c r="G55" s="110" t="s">
        <v>361</v>
      </c>
      <c r="H55" s="110" t="s">
        <v>362</v>
      </c>
      <c r="I55" s="111" t="s">
        <v>363</v>
      </c>
      <c r="J55" s="135"/>
      <c r="K55" s="149" t="s">
        <v>394</v>
      </c>
      <c r="L55" s="110" t="s">
        <v>395</v>
      </c>
      <c r="M55" s="110" t="s">
        <v>396</v>
      </c>
      <c r="N55" s="110" t="s">
        <v>397</v>
      </c>
      <c r="O55" s="110" t="s">
        <v>398</v>
      </c>
      <c r="P55" s="111" t="s">
        <v>399</v>
      </c>
      <c r="Q55" s="654" t="s">
        <v>400</v>
      </c>
      <c r="R55" s="655"/>
      <c r="S55" s="656"/>
      <c r="T55" s="64"/>
      <c r="U55" s="150" t="s">
        <v>401</v>
      </c>
      <c r="V55" s="657" t="s">
        <v>519</v>
      </c>
      <c r="W55" s="658"/>
      <c r="X55" s="151" t="s">
        <v>403</v>
      </c>
      <c r="Y55" s="151" t="s">
        <v>404</v>
      </c>
      <c r="Z55" s="151" t="s">
        <v>405</v>
      </c>
      <c r="AA55" s="152" t="s">
        <v>406</v>
      </c>
      <c r="AB55" s="33"/>
      <c r="AC55" s="150" t="s">
        <v>396</v>
      </c>
      <c r="AD55" s="151" t="s">
        <v>399</v>
      </c>
      <c r="AE55" s="657" t="s">
        <v>407</v>
      </c>
      <c r="AF55" s="659"/>
      <c r="AG55" s="33"/>
      <c r="AH55" s="150" t="s">
        <v>407</v>
      </c>
      <c r="AI55" s="151" t="s">
        <v>548</v>
      </c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 t="s">
        <v>408</v>
      </c>
      <c r="BA55" s="151" t="s">
        <v>403</v>
      </c>
      <c r="BB55" s="151" t="s">
        <v>409</v>
      </c>
      <c r="BC55" s="151" t="s">
        <v>410</v>
      </c>
      <c r="BD55" s="151" t="s">
        <v>404</v>
      </c>
      <c r="BE55" s="151" t="s">
        <v>405</v>
      </c>
      <c r="BF55" s="153" t="s">
        <v>411</v>
      </c>
      <c r="BG55" s="152" t="s">
        <v>412</v>
      </c>
      <c r="BH55" s="33"/>
      <c r="BI55" s="150" t="s">
        <v>413</v>
      </c>
      <c r="BJ55" s="151" t="s">
        <v>414</v>
      </c>
      <c r="BK55" s="151" t="s">
        <v>415</v>
      </c>
      <c r="BL55" s="151" t="s">
        <v>416</v>
      </c>
      <c r="BM55" s="151" t="s">
        <v>417</v>
      </c>
      <c r="BN55" s="152" t="s">
        <v>418</v>
      </c>
      <c r="BO55" s="150" t="s">
        <v>419</v>
      </c>
      <c r="BP55" s="151" t="s">
        <v>420</v>
      </c>
      <c r="BQ55" s="152" t="s">
        <v>421</v>
      </c>
      <c r="BR55" s="150" t="s">
        <v>422</v>
      </c>
      <c r="BS55" s="151" t="s">
        <v>423</v>
      </c>
      <c r="BT55" s="153" t="s">
        <v>535</v>
      </c>
      <c r="BU55" s="152" t="s">
        <v>331</v>
      </c>
      <c r="BV55" s="154"/>
      <c r="BW55" s="155" t="s">
        <v>424</v>
      </c>
      <c r="BX55" s="156" t="s">
        <v>425</v>
      </c>
      <c r="BY55" s="157" t="s">
        <v>426</v>
      </c>
      <c r="BZ55"/>
      <c r="CA55" s="158" t="s">
        <v>427</v>
      </c>
      <c r="CB55" s="156" t="s">
        <v>428</v>
      </c>
      <c r="CC55" s="156" t="s">
        <v>429</v>
      </c>
      <c r="CD55" s="159" t="s">
        <v>430</v>
      </c>
      <c r="CE55" s="33"/>
      <c r="CF55" s="158" t="s">
        <v>431</v>
      </c>
      <c r="CG55" s="156" t="s">
        <v>394</v>
      </c>
      <c r="CH55" s="156" t="s">
        <v>432</v>
      </c>
      <c r="CI55" s="159" t="s">
        <v>433</v>
      </c>
      <c r="CJ55" s="158" t="s">
        <v>431</v>
      </c>
      <c r="CK55" s="156" t="s">
        <v>394</v>
      </c>
      <c r="CL55" s="156" t="s">
        <v>432</v>
      </c>
      <c r="CM55" s="159" t="s">
        <v>433</v>
      </c>
      <c r="CN55" s="158" t="s">
        <v>431</v>
      </c>
      <c r="CO55" s="156" t="s">
        <v>394</v>
      </c>
      <c r="CP55" s="156" t="s">
        <v>432</v>
      </c>
      <c r="CQ55" s="159" t="s">
        <v>433</v>
      </c>
      <c r="CR55" s="158" t="s">
        <v>431</v>
      </c>
      <c r="CS55" s="156" t="s">
        <v>394</v>
      </c>
      <c r="CT55" s="156" t="s">
        <v>432</v>
      </c>
      <c r="CU55" s="159" t="s">
        <v>433</v>
      </c>
      <c r="CW55" s="160" t="s">
        <v>375</v>
      </c>
      <c r="CX55" s="161">
        <v>8000</v>
      </c>
      <c r="CY55" s="161">
        <v>105000</v>
      </c>
      <c r="CZ55" s="145">
        <v>76.190476190476204</v>
      </c>
      <c r="DA55" s="161">
        <v>105000</v>
      </c>
      <c r="DB55" s="161">
        <v>8000</v>
      </c>
      <c r="DC55" s="162"/>
    </row>
    <row r="56" spans="2:107" s="135" customFormat="1" ht="15.6" x14ac:dyDescent="0.3">
      <c r="B56" s="112" t="s">
        <v>364</v>
      </c>
      <c r="C56" s="113" t="s">
        <v>365</v>
      </c>
      <c r="D56" s="113" t="s">
        <v>366</v>
      </c>
      <c r="E56" s="113" t="s">
        <v>367</v>
      </c>
      <c r="F56" s="113" t="s">
        <v>366</v>
      </c>
      <c r="G56" s="113" t="s">
        <v>259</v>
      </c>
      <c r="H56" s="113" t="s">
        <v>368</v>
      </c>
      <c r="I56" s="114" t="s">
        <v>368</v>
      </c>
      <c r="J56" s="163"/>
      <c r="K56" s="112" t="s">
        <v>434</v>
      </c>
      <c r="L56" s="113" t="s">
        <v>435</v>
      </c>
      <c r="M56" s="113" t="s">
        <v>435</v>
      </c>
      <c r="N56" s="113" t="s">
        <v>435</v>
      </c>
      <c r="O56" s="113" t="s">
        <v>183</v>
      </c>
      <c r="P56" s="114" t="s">
        <v>435</v>
      </c>
      <c r="Q56" s="112" t="s">
        <v>435</v>
      </c>
      <c r="R56" s="113" t="s">
        <v>434</v>
      </c>
      <c r="S56" s="114" t="s">
        <v>436</v>
      </c>
      <c r="T56" s="164"/>
      <c r="U56" s="165" t="s">
        <v>435</v>
      </c>
      <c r="V56" s="166" t="s">
        <v>434</v>
      </c>
      <c r="W56" s="166" t="s">
        <v>435</v>
      </c>
      <c r="X56" s="166" t="s">
        <v>435</v>
      </c>
      <c r="Y56" s="166" t="s">
        <v>435</v>
      </c>
      <c r="Z56" s="166" t="s">
        <v>435</v>
      </c>
      <c r="AA56" s="167" t="s">
        <v>183</v>
      </c>
      <c r="AB56" s="13"/>
      <c r="AC56" s="165" t="s">
        <v>435</v>
      </c>
      <c r="AD56" s="166" t="s">
        <v>435</v>
      </c>
      <c r="AE56" s="166" t="s">
        <v>435</v>
      </c>
      <c r="AF56" s="167" t="s">
        <v>434</v>
      </c>
      <c r="AG56" s="163"/>
      <c r="AH56" s="165" t="s">
        <v>434</v>
      </c>
      <c r="AI56" s="166" t="s">
        <v>437</v>
      </c>
      <c r="AJ56" s="166" t="s">
        <v>437</v>
      </c>
      <c r="AK56" s="166" t="s">
        <v>437</v>
      </c>
      <c r="AL56" s="166" t="s">
        <v>437</v>
      </c>
      <c r="AM56" s="166" t="s">
        <v>437</v>
      </c>
      <c r="AN56" s="166" t="s">
        <v>437</v>
      </c>
      <c r="AO56" s="166" t="s">
        <v>437</v>
      </c>
      <c r="AP56" s="166" t="s">
        <v>437</v>
      </c>
      <c r="AQ56" s="166" t="s">
        <v>437</v>
      </c>
      <c r="AR56" s="166" t="s">
        <v>437</v>
      </c>
      <c r="AS56" s="166" t="s">
        <v>437</v>
      </c>
      <c r="AT56" s="166" t="s">
        <v>437</v>
      </c>
      <c r="AU56" s="166" t="s">
        <v>437</v>
      </c>
      <c r="AV56" s="166" t="s">
        <v>437</v>
      </c>
      <c r="AW56" s="166" t="s">
        <v>437</v>
      </c>
      <c r="AX56" s="166" t="s">
        <v>437</v>
      </c>
      <c r="AY56" s="166" t="s">
        <v>437</v>
      </c>
      <c r="AZ56" s="166" t="s">
        <v>437</v>
      </c>
      <c r="BA56" s="166" t="s">
        <v>437</v>
      </c>
      <c r="BB56" s="166" t="s">
        <v>183</v>
      </c>
      <c r="BC56" s="166" t="s">
        <v>437</v>
      </c>
      <c r="BD56" s="166" t="s">
        <v>437</v>
      </c>
      <c r="BE56" s="166" t="s">
        <v>437</v>
      </c>
      <c r="BF56" s="168" t="s">
        <v>437</v>
      </c>
      <c r="BG56" s="167" t="s">
        <v>183</v>
      </c>
      <c r="BH56" s="163"/>
      <c r="BI56" s="165" t="s">
        <v>438</v>
      </c>
      <c r="BJ56" s="166" t="s">
        <v>438</v>
      </c>
      <c r="BK56" s="166" t="s">
        <v>438</v>
      </c>
      <c r="BL56" s="166" t="s">
        <v>297</v>
      </c>
      <c r="BM56" s="166" t="s">
        <v>438</v>
      </c>
      <c r="BN56" s="167" t="s">
        <v>438</v>
      </c>
      <c r="BO56" s="165" t="s">
        <v>438</v>
      </c>
      <c r="BP56" s="169" t="s">
        <v>438</v>
      </c>
      <c r="BQ56" s="167" t="s">
        <v>438</v>
      </c>
      <c r="BR56" s="165" t="s">
        <v>439</v>
      </c>
      <c r="BS56" s="166" t="s">
        <v>439</v>
      </c>
      <c r="BT56" s="166" t="s">
        <v>439</v>
      </c>
      <c r="BU56" s="167" t="s">
        <v>439</v>
      </c>
      <c r="BV56" s="170"/>
      <c r="BW56" s="171" t="s">
        <v>440</v>
      </c>
      <c r="BX56" s="166" t="s">
        <v>441</v>
      </c>
      <c r="BY56" s="172" t="s">
        <v>254</v>
      </c>
      <c r="BZ56"/>
      <c r="CA56" s="165" t="s">
        <v>442</v>
      </c>
      <c r="CB56" s="166" t="s">
        <v>443</v>
      </c>
      <c r="CC56" s="166" t="s">
        <v>444</v>
      </c>
      <c r="CD56" s="167" t="s">
        <v>445</v>
      </c>
      <c r="CE56" s="13"/>
      <c r="CF56" s="165" t="s">
        <v>446</v>
      </c>
      <c r="CG56" s="166" t="s">
        <v>447</v>
      </c>
      <c r="CH56" s="166" t="s">
        <v>448</v>
      </c>
      <c r="CI56" s="167" t="s">
        <v>449</v>
      </c>
      <c r="CJ56" s="165" t="s">
        <v>446</v>
      </c>
      <c r="CK56" s="166" t="s">
        <v>447</v>
      </c>
      <c r="CL56" s="166" t="s">
        <v>448</v>
      </c>
      <c r="CM56" s="167" t="s">
        <v>449</v>
      </c>
      <c r="CN56" s="165" t="s">
        <v>446</v>
      </c>
      <c r="CO56" s="166" t="s">
        <v>447</v>
      </c>
      <c r="CP56" s="166" t="s">
        <v>448</v>
      </c>
      <c r="CQ56" s="167" t="s">
        <v>449</v>
      </c>
      <c r="CR56" s="165" t="s">
        <v>446</v>
      </c>
      <c r="CS56" s="166" t="s">
        <v>447</v>
      </c>
      <c r="CT56" s="166" t="s">
        <v>448</v>
      </c>
      <c r="CU56" s="167" t="s">
        <v>449</v>
      </c>
      <c r="CW56" s="160" t="s">
        <v>450</v>
      </c>
      <c r="CX56" s="145">
        <v>1000</v>
      </c>
      <c r="CY56" s="161">
        <v>105000</v>
      </c>
      <c r="CZ56" s="145">
        <v>9.5238095238095255</v>
      </c>
      <c r="DA56" s="146"/>
      <c r="DB56" s="173"/>
      <c r="DC56" s="173"/>
    </row>
    <row r="57" spans="2:107" ht="15.6" x14ac:dyDescent="0.3">
      <c r="B57" s="115">
        <v>0</v>
      </c>
      <c r="C57" s="116">
        <v>2023</v>
      </c>
      <c r="D57" s="41">
        <v>490.66281666420434</v>
      </c>
      <c r="E57" s="117">
        <v>0.98174794785127961</v>
      </c>
      <c r="F57" s="41">
        <v>481.70721334701125</v>
      </c>
      <c r="G57" s="118">
        <v>167.67922170275952</v>
      </c>
      <c r="H57" s="41">
        <v>180</v>
      </c>
      <c r="I57" s="81">
        <v>192</v>
      </c>
      <c r="J57" s="174"/>
      <c r="K57" s="175">
        <v>80.77</v>
      </c>
      <c r="L57" s="118">
        <v>0.93483796296296295</v>
      </c>
      <c r="M57" s="118">
        <v>1.1200000000000001</v>
      </c>
      <c r="N57" s="118">
        <v>1.68</v>
      </c>
      <c r="O57" s="43">
        <v>0.4466775681416244</v>
      </c>
      <c r="P57" s="176">
        <v>0.50027887631861934</v>
      </c>
      <c r="Q57" s="177">
        <v>1.6202788763186193</v>
      </c>
      <c r="R57" s="118">
        <v>139.99209491392872</v>
      </c>
      <c r="S57" s="176">
        <v>51132.11</v>
      </c>
      <c r="T57" s="178"/>
      <c r="U57" s="179">
        <v>1.6202788763186193</v>
      </c>
      <c r="V57" s="180">
        <v>648</v>
      </c>
      <c r="W57" s="181">
        <v>7.5</v>
      </c>
      <c r="X57" s="180">
        <v>0</v>
      </c>
      <c r="Y57" s="180">
        <v>0</v>
      </c>
      <c r="Z57" s="180">
        <v>7.5</v>
      </c>
      <c r="AA57" s="182">
        <v>0.21603718350914924</v>
      </c>
      <c r="AC57" s="179">
        <v>1.1200000000000001</v>
      </c>
      <c r="AD57" s="180">
        <v>0.50027887631861934</v>
      </c>
      <c r="AE57" s="118">
        <v>0.81013943815930967</v>
      </c>
      <c r="AF57" s="183">
        <v>69.996047456964362</v>
      </c>
      <c r="AH57" s="179">
        <v>69.996047456964362</v>
      </c>
      <c r="AI57" s="118">
        <v>40</v>
      </c>
      <c r="AJ57" s="365"/>
      <c r="AK57" s="365"/>
      <c r="AL57" s="365"/>
      <c r="AM57" s="365"/>
      <c r="AN57" s="365"/>
      <c r="AO57" s="365"/>
      <c r="AP57" s="365"/>
      <c r="AQ57" s="365"/>
      <c r="AR57" s="365"/>
      <c r="AS57" s="365"/>
      <c r="AT57" s="365"/>
      <c r="AU57" s="118"/>
      <c r="AV57" s="118"/>
      <c r="AW57" s="118"/>
      <c r="AX57" s="118"/>
      <c r="AY57" s="118"/>
      <c r="AZ57" s="118">
        <v>40</v>
      </c>
      <c r="BA57" s="118">
        <v>-29.996047456964362</v>
      </c>
      <c r="BB57" s="43">
        <v>1.749901186424109</v>
      </c>
      <c r="BC57" s="118"/>
      <c r="BD57" s="118">
        <v>0</v>
      </c>
      <c r="BE57" s="118">
        <v>40</v>
      </c>
      <c r="BF57" s="184">
        <v>-29.996047456964362</v>
      </c>
      <c r="BG57" s="182">
        <v>1.749901186424109</v>
      </c>
      <c r="BI57" s="185">
        <v>180</v>
      </c>
      <c r="BJ57" s="41">
        <v>90</v>
      </c>
      <c r="BK57" s="42">
        <v>90</v>
      </c>
      <c r="BL57" s="42">
        <v>180</v>
      </c>
      <c r="BM57" s="42">
        <v>90</v>
      </c>
      <c r="BN57" s="186">
        <v>90</v>
      </c>
      <c r="BO57" s="389">
        <v>192</v>
      </c>
      <c r="BP57" s="390">
        <v>192</v>
      </c>
      <c r="BQ57" s="186">
        <v>0</v>
      </c>
      <c r="BR57" s="187">
        <v>5390.24</v>
      </c>
      <c r="BS57" s="118">
        <v>5390.24</v>
      </c>
      <c r="BT57" s="184"/>
      <c r="BU57" s="188">
        <v>5390.24</v>
      </c>
      <c r="BV57" s="16"/>
      <c r="BW57" s="189">
        <v>139.99209491392872</v>
      </c>
      <c r="BX57" s="190">
        <v>4261.0093889427053</v>
      </c>
      <c r="BY57" s="191">
        <v>51132.112667312467</v>
      </c>
      <c r="CA57" s="187">
        <v>0.89</v>
      </c>
      <c r="CB57" s="190">
        <v>124.59296447339656</v>
      </c>
      <c r="CC57" s="190">
        <v>3792.2983561590081</v>
      </c>
      <c r="CD57" s="192">
        <v>45507.580273908097</v>
      </c>
      <c r="CF57" s="175">
        <v>0</v>
      </c>
      <c r="CG57" s="118">
        <v>0</v>
      </c>
      <c r="CH57" s="118">
        <v>0</v>
      </c>
      <c r="CI57" s="176">
        <v>0</v>
      </c>
      <c r="CJ57" s="175">
        <v>76.190476190476204</v>
      </c>
      <c r="CK57" s="118">
        <v>10.666064374394571</v>
      </c>
      <c r="CL57" s="118">
        <v>324.64833439563478</v>
      </c>
      <c r="CM57" s="176">
        <v>3895.7800127476171</v>
      </c>
      <c r="CN57" s="175">
        <v>9.5238095238095255</v>
      </c>
      <c r="CO57" s="118">
        <v>1.3332580467993214</v>
      </c>
      <c r="CP57" s="118">
        <v>40.581041799454347</v>
      </c>
      <c r="CQ57" s="176">
        <v>486.97250159345214</v>
      </c>
      <c r="CR57" s="175">
        <v>0</v>
      </c>
      <c r="CS57" s="118">
        <v>0</v>
      </c>
      <c r="CT57" s="118">
        <v>0</v>
      </c>
      <c r="CU57" s="176">
        <v>0</v>
      </c>
      <c r="CW57" s="160" t="s">
        <v>451</v>
      </c>
      <c r="CX57" s="145">
        <v>1000</v>
      </c>
      <c r="CY57" s="161">
        <v>105000</v>
      </c>
      <c r="CZ57" s="145">
        <v>9.5238095238095255</v>
      </c>
      <c r="DA57" s="146"/>
      <c r="DB57" s="173"/>
      <c r="DC57" s="173"/>
    </row>
    <row r="58" spans="2:107" x14ac:dyDescent="0.3">
      <c r="B58" s="119">
        <v>1</v>
      </c>
      <c r="C58" s="252">
        <v>2024</v>
      </c>
      <c r="D58" s="62">
        <v>493.99932381752086</v>
      </c>
      <c r="E58" s="278">
        <v>0.99174794785127962</v>
      </c>
      <c r="F58" s="69">
        <v>489.92281563594605</v>
      </c>
      <c r="G58" s="120">
        <v>167.67922170275952</v>
      </c>
      <c r="H58" s="62">
        <v>183</v>
      </c>
      <c r="I58" s="253">
        <v>195</v>
      </c>
      <c r="J58" s="174"/>
      <c r="K58" s="193">
        <v>82.15</v>
      </c>
      <c r="L58" s="279">
        <v>0.95081018518518534</v>
      </c>
      <c r="M58" s="279">
        <v>1.1399999999999999</v>
      </c>
      <c r="N58" s="279">
        <v>1.71</v>
      </c>
      <c r="O58" s="63">
        <v>0.43167756814162439</v>
      </c>
      <c r="P58" s="194">
        <v>0.49211242768145175</v>
      </c>
      <c r="Q58" s="195">
        <v>1.6321124276814516</v>
      </c>
      <c r="R58" s="120">
        <v>141.01451375167741</v>
      </c>
      <c r="S58" s="194">
        <v>51505.55</v>
      </c>
      <c r="T58" s="178"/>
      <c r="U58" s="196">
        <v>1.6321124276814516</v>
      </c>
      <c r="V58" s="197">
        <v>648</v>
      </c>
      <c r="W58" s="197">
        <v>7.5</v>
      </c>
      <c r="X58" s="197">
        <v>0</v>
      </c>
      <c r="Y58" s="197">
        <v>0</v>
      </c>
      <c r="Z58" s="197">
        <v>7.5</v>
      </c>
      <c r="AA58" s="198">
        <v>0.21761499035752688</v>
      </c>
      <c r="AC58" s="196">
        <v>1.1399999999999999</v>
      </c>
      <c r="AD58" s="197">
        <v>0.49211242768145175</v>
      </c>
      <c r="AE58" s="279">
        <v>0.8160562138407258</v>
      </c>
      <c r="AF58" s="199">
        <v>70.507256875838706</v>
      </c>
      <c r="AH58" s="196">
        <v>70.507256875838706</v>
      </c>
      <c r="AI58" s="120">
        <v>40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20">
        <v>0</v>
      </c>
      <c r="AR58" s="120">
        <v>0</v>
      </c>
      <c r="AS58" s="120">
        <v>0</v>
      </c>
      <c r="AT58" s="120">
        <v>0</v>
      </c>
      <c r="AU58" s="120">
        <v>0</v>
      </c>
      <c r="AV58" s="120">
        <v>0</v>
      </c>
      <c r="AW58" s="120">
        <v>0</v>
      </c>
      <c r="AX58" s="120">
        <v>0</v>
      </c>
      <c r="AY58" s="120">
        <v>0</v>
      </c>
      <c r="AZ58" s="120">
        <v>40</v>
      </c>
      <c r="BA58" s="120">
        <v>-30.507256875838706</v>
      </c>
      <c r="BB58" s="71">
        <v>1.7626814218959677</v>
      </c>
      <c r="BC58" s="120">
        <v>60</v>
      </c>
      <c r="BD58" s="120">
        <v>60</v>
      </c>
      <c r="BE58" s="120">
        <v>100</v>
      </c>
      <c r="BF58" s="200">
        <v>0</v>
      </c>
      <c r="BG58" s="198">
        <v>0.70507256875838709</v>
      </c>
      <c r="BI58" s="201">
        <v>3</v>
      </c>
      <c r="BJ58" s="69">
        <v>2</v>
      </c>
      <c r="BK58" s="70">
        <v>1</v>
      </c>
      <c r="BL58" s="70">
        <v>183</v>
      </c>
      <c r="BM58" s="70">
        <v>9</v>
      </c>
      <c r="BN58" s="70">
        <v>9</v>
      </c>
      <c r="BO58" s="201">
        <v>3</v>
      </c>
      <c r="BP58" s="70">
        <v>195</v>
      </c>
      <c r="BQ58" s="546">
        <v>96</v>
      </c>
      <c r="BR58" s="203">
        <v>46.771787003610122</v>
      </c>
      <c r="BS58" s="120">
        <v>5437.0117870036102</v>
      </c>
      <c r="BT58" s="200"/>
      <c r="BU58" s="204">
        <v>125.77226666666665</v>
      </c>
      <c r="BV58" s="16"/>
      <c r="BW58" s="205">
        <v>141.01451375167741</v>
      </c>
      <c r="BX58" s="206">
        <v>4292.129262316681</v>
      </c>
      <c r="BY58" s="207">
        <v>51505.551147800172</v>
      </c>
      <c r="CA58" s="203">
        <v>0.89</v>
      </c>
      <c r="CB58" s="206">
        <v>125.50291723899289</v>
      </c>
      <c r="CC58" s="206">
        <v>3819.9950434618463</v>
      </c>
      <c r="CD58" s="208">
        <v>45839.940521542158</v>
      </c>
      <c r="CF58" s="193">
        <v>0</v>
      </c>
      <c r="CG58" s="120">
        <v>0</v>
      </c>
      <c r="CH58" s="120">
        <v>0</v>
      </c>
      <c r="CI58" s="194">
        <v>0</v>
      </c>
      <c r="CJ58" s="193">
        <v>76.190476190476204</v>
      </c>
      <c r="CK58" s="120">
        <v>10.743962952508756</v>
      </c>
      <c r="CL58" s="120">
        <v>327.01937236698524</v>
      </c>
      <c r="CM58" s="194">
        <v>3924.2324684038231</v>
      </c>
      <c r="CN58" s="193">
        <v>9.5238095238095255</v>
      </c>
      <c r="CO58" s="120">
        <v>1.3429953690635945</v>
      </c>
      <c r="CP58" s="120">
        <v>40.877421545873155</v>
      </c>
      <c r="CQ58" s="194">
        <v>490.52905855047788</v>
      </c>
      <c r="CR58" s="193">
        <v>0</v>
      </c>
      <c r="CS58" s="120">
        <v>0</v>
      </c>
      <c r="CT58" s="120">
        <v>0</v>
      </c>
      <c r="CU58" s="194">
        <v>0</v>
      </c>
    </row>
    <row r="59" spans="2:107" x14ac:dyDescent="0.3">
      <c r="B59" s="119">
        <v>2</v>
      </c>
      <c r="C59" s="252">
        <v>2025</v>
      </c>
      <c r="D59" s="62">
        <v>497.21031942233475</v>
      </c>
      <c r="E59" s="278">
        <v>1.0000479478512796</v>
      </c>
      <c r="F59" s="69">
        <v>497.23415958878508</v>
      </c>
      <c r="G59" s="120">
        <v>167.67922170275952</v>
      </c>
      <c r="H59" s="62">
        <v>186</v>
      </c>
      <c r="I59" s="253">
        <v>198</v>
      </c>
      <c r="J59" s="174"/>
      <c r="K59" s="209">
        <v>83.38</v>
      </c>
      <c r="L59" s="279">
        <v>0.96504629629629624</v>
      </c>
      <c r="M59" s="279">
        <v>1.1599999999999999</v>
      </c>
      <c r="N59" s="279">
        <v>1.74</v>
      </c>
      <c r="O59" s="63">
        <v>0.41667756814162438</v>
      </c>
      <c r="P59" s="211">
        <v>0.48334597904428422</v>
      </c>
      <c r="Q59" s="212">
        <v>1.6433459790442841</v>
      </c>
      <c r="R59" s="210">
        <v>141.98509258942616</v>
      </c>
      <c r="S59" s="211">
        <v>51860.06</v>
      </c>
      <c r="T59" s="178"/>
      <c r="U59" s="196">
        <v>1.6433459790442841</v>
      </c>
      <c r="V59" s="197">
        <v>648</v>
      </c>
      <c r="W59" s="197">
        <v>7.5</v>
      </c>
      <c r="X59" s="197">
        <v>0</v>
      </c>
      <c r="Y59" s="197">
        <v>0</v>
      </c>
      <c r="Z59" s="197">
        <v>7.5</v>
      </c>
      <c r="AA59" s="213">
        <v>0.21911279720590454</v>
      </c>
      <c r="AC59" s="196">
        <v>1.1599999999999999</v>
      </c>
      <c r="AD59" s="197">
        <v>0.48334597904428422</v>
      </c>
      <c r="AE59" s="279">
        <v>0.82167298952214207</v>
      </c>
      <c r="AF59" s="214">
        <v>70.99254629471308</v>
      </c>
      <c r="AH59" s="196">
        <v>70.99254629471308</v>
      </c>
      <c r="AI59" s="210">
        <v>40</v>
      </c>
      <c r="AJ59" s="210">
        <v>0</v>
      </c>
      <c r="AK59" s="210">
        <v>0</v>
      </c>
      <c r="AL59" s="210">
        <v>0</v>
      </c>
      <c r="AM59" s="210">
        <v>0</v>
      </c>
      <c r="AN59" s="210">
        <v>0</v>
      </c>
      <c r="AO59" s="210">
        <v>0</v>
      </c>
      <c r="AP59" s="210">
        <v>0</v>
      </c>
      <c r="AQ59" s="210">
        <v>0</v>
      </c>
      <c r="AR59" s="210">
        <v>0</v>
      </c>
      <c r="AS59" s="210">
        <v>0</v>
      </c>
      <c r="AT59" s="210">
        <v>0</v>
      </c>
      <c r="AU59" s="210">
        <v>0</v>
      </c>
      <c r="AV59" s="210">
        <v>0</v>
      </c>
      <c r="AW59" s="210">
        <v>0</v>
      </c>
      <c r="AX59" s="210">
        <v>0</v>
      </c>
      <c r="AY59" s="210">
        <v>0</v>
      </c>
      <c r="AZ59" s="210">
        <v>40</v>
      </c>
      <c r="BA59" s="210">
        <v>-30.99254629471308</v>
      </c>
      <c r="BB59" s="72">
        <v>1.774813657367827</v>
      </c>
      <c r="BC59" s="210"/>
      <c r="BD59" s="210">
        <v>0</v>
      </c>
      <c r="BE59" s="210">
        <v>100</v>
      </c>
      <c r="BF59" s="215">
        <v>0</v>
      </c>
      <c r="BG59" s="213">
        <v>0.70992546294713077</v>
      </c>
      <c r="BI59" s="201">
        <v>3</v>
      </c>
      <c r="BJ59" s="69">
        <v>2</v>
      </c>
      <c r="BK59" s="70">
        <v>1</v>
      </c>
      <c r="BL59" s="70">
        <v>186</v>
      </c>
      <c r="BM59" s="70">
        <v>9</v>
      </c>
      <c r="BN59" s="70">
        <v>9</v>
      </c>
      <c r="BO59" s="201">
        <v>3</v>
      </c>
      <c r="BP59" s="70">
        <v>198</v>
      </c>
      <c r="BQ59" s="546">
        <v>98</v>
      </c>
      <c r="BR59" s="203">
        <v>46.771787003610122</v>
      </c>
      <c r="BS59" s="210">
        <v>5483.7835740072205</v>
      </c>
      <c r="BT59" s="215"/>
      <c r="BU59" s="204">
        <v>125.77226666666665</v>
      </c>
      <c r="BV59" s="16"/>
      <c r="BW59" s="205">
        <v>141.98509258942616</v>
      </c>
      <c r="BX59" s="206">
        <v>4321.6712556906587</v>
      </c>
      <c r="BY59" s="207">
        <v>51860.055068287904</v>
      </c>
      <c r="BZ59" s="16"/>
      <c r="CA59" s="203">
        <v>0.89</v>
      </c>
      <c r="CB59" s="206">
        <v>126.36673240458929</v>
      </c>
      <c r="CC59" s="206">
        <v>3846.2874175646866</v>
      </c>
      <c r="CD59" s="208">
        <v>46155.449010776239</v>
      </c>
      <c r="CF59" s="193">
        <v>0</v>
      </c>
      <c r="CG59" s="120">
        <v>0</v>
      </c>
      <c r="CH59" s="120">
        <v>0</v>
      </c>
      <c r="CI59" s="194">
        <v>0</v>
      </c>
      <c r="CJ59" s="193">
        <v>76.190476190476204</v>
      </c>
      <c r="CK59" s="120">
        <v>10.817911816337233</v>
      </c>
      <c r="CL59" s="120">
        <v>329.27019090976449</v>
      </c>
      <c r="CM59" s="194">
        <v>3951.2422909171742</v>
      </c>
      <c r="CN59" s="193">
        <v>9.5238095238095255</v>
      </c>
      <c r="CO59" s="120">
        <v>1.3522389770421541</v>
      </c>
      <c r="CP59" s="120">
        <v>41.158773863720562</v>
      </c>
      <c r="CQ59" s="194">
        <v>493.90528636464677</v>
      </c>
      <c r="CR59" s="193">
        <v>0</v>
      </c>
      <c r="CS59" s="120">
        <v>0</v>
      </c>
      <c r="CT59" s="120">
        <v>0</v>
      </c>
      <c r="CU59" s="194">
        <v>0</v>
      </c>
    </row>
    <row r="60" spans="2:107" x14ac:dyDescent="0.3">
      <c r="B60" s="119">
        <v>3</v>
      </c>
      <c r="C60" s="252">
        <v>2026</v>
      </c>
      <c r="D60" s="62">
        <v>500.29302340275319</v>
      </c>
      <c r="E60" s="278">
        <v>1.0000479478512796</v>
      </c>
      <c r="F60" s="69">
        <v>500.31701137823552</v>
      </c>
      <c r="G60" s="120">
        <v>167.67922170275952</v>
      </c>
      <c r="H60" s="62">
        <v>187</v>
      </c>
      <c r="I60" s="253">
        <v>199</v>
      </c>
      <c r="J60" s="174"/>
      <c r="K60" s="193">
        <v>83.89</v>
      </c>
      <c r="L60" s="279">
        <v>0.97094907407407405</v>
      </c>
      <c r="M60" s="279">
        <v>1.17</v>
      </c>
      <c r="N60" s="279">
        <v>1.76</v>
      </c>
      <c r="O60" s="63">
        <v>0.39667756814162436</v>
      </c>
      <c r="P60" s="194">
        <v>0.46411275472570046</v>
      </c>
      <c r="Q60" s="195">
        <v>1.6341127547257004</v>
      </c>
      <c r="R60" s="120">
        <v>141.1873420083005</v>
      </c>
      <c r="S60" s="194">
        <v>51568.68</v>
      </c>
      <c r="T60" s="178"/>
      <c r="U60" s="196">
        <v>1.6341127547257004</v>
      </c>
      <c r="V60" s="197">
        <v>648</v>
      </c>
      <c r="W60" s="197">
        <v>7.5</v>
      </c>
      <c r="X60" s="197">
        <v>0</v>
      </c>
      <c r="Y60" s="197">
        <v>0</v>
      </c>
      <c r="Z60" s="197">
        <v>7.5</v>
      </c>
      <c r="AA60" s="198">
        <v>0.21788170063009338</v>
      </c>
      <c r="AC60" s="196">
        <v>1.17</v>
      </c>
      <c r="AD60" s="197">
        <v>0.46411275472570046</v>
      </c>
      <c r="AE60" s="279">
        <v>0.81705637736285019</v>
      </c>
      <c r="AF60" s="199">
        <v>70.593671004150266</v>
      </c>
      <c r="AH60" s="196">
        <v>70.593671004150266</v>
      </c>
      <c r="AI60" s="120">
        <v>40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0">
        <v>0</v>
      </c>
      <c r="AS60" s="120">
        <v>0</v>
      </c>
      <c r="AT60" s="120">
        <v>0</v>
      </c>
      <c r="AU60" s="120">
        <v>0</v>
      </c>
      <c r="AV60" s="120">
        <v>0</v>
      </c>
      <c r="AW60" s="120">
        <v>0</v>
      </c>
      <c r="AX60" s="120">
        <v>0</v>
      </c>
      <c r="AY60" s="120">
        <v>0</v>
      </c>
      <c r="AZ60" s="120">
        <v>40</v>
      </c>
      <c r="BA60" s="120">
        <v>-30.593671004150266</v>
      </c>
      <c r="BB60" s="71">
        <v>1.7648417751037566</v>
      </c>
      <c r="BC60" s="120"/>
      <c r="BD60" s="120">
        <v>0</v>
      </c>
      <c r="BE60" s="120">
        <v>100</v>
      </c>
      <c r="BF60" s="200">
        <v>0</v>
      </c>
      <c r="BG60" s="198">
        <v>0.70593671004150271</v>
      </c>
      <c r="BI60" s="201">
        <v>1</v>
      </c>
      <c r="BJ60" s="69">
        <v>1</v>
      </c>
      <c r="BK60" s="70">
        <v>0</v>
      </c>
      <c r="BL60" s="70">
        <v>187</v>
      </c>
      <c r="BM60" s="70">
        <v>9</v>
      </c>
      <c r="BN60" s="70">
        <v>9</v>
      </c>
      <c r="BO60" s="201">
        <v>1</v>
      </c>
      <c r="BP60" s="70">
        <v>199</v>
      </c>
      <c r="BQ60" s="202">
        <v>0</v>
      </c>
      <c r="BR60" s="203">
        <v>15.590595667870041</v>
      </c>
      <c r="BS60" s="120">
        <v>5499.3741696750903</v>
      </c>
      <c r="BT60" s="200"/>
      <c r="BU60" s="204">
        <v>125.77226666666665</v>
      </c>
      <c r="BV60" s="16"/>
      <c r="BW60" s="205">
        <v>141.1873420083005</v>
      </c>
      <c r="BX60" s="206">
        <v>4297.3897223776466</v>
      </c>
      <c r="BY60" s="207">
        <v>51568.676668531756</v>
      </c>
      <c r="BZ60" s="16"/>
      <c r="CA60" s="203">
        <v>0.89</v>
      </c>
      <c r="CB60" s="206">
        <v>125.65673438738744</v>
      </c>
      <c r="CC60" s="206">
        <v>3824.6768529161054</v>
      </c>
      <c r="CD60" s="208">
        <v>45896.122234993265</v>
      </c>
      <c r="CF60" s="193">
        <v>0</v>
      </c>
      <c r="CG60" s="120">
        <v>0</v>
      </c>
      <c r="CH60" s="120">
        <v>0</v>
      </c>
      <c r="CI60" s="194">
        <v>0</v>
      </c>
      <c r="CJ60" s="193">
        <v>76.190476190476204</v>
      </c>
      <c r="CK60" s="120">
        <v>10.757130819680039</v>
      </c>
      <c r="CL60" s="120">
        <v>327.42016932401117</v>
      </c>
      <c r="CM60" s="194">
        <v>3929.0420318881343</v>
      </c>
      <c r="CN60" s="193">
        <v>9.5238095238095255</v>
      </c>
      <c r="CO60" s="120">
        <v>1.3446413524600049</v>
      </c>
      <c r="CP60" s="120">
        <v>40.927521165501396</v>
      </c>
      <c r="CQ60" s="194">
        <v>491.13025398601678</v>
      </c>
      <c r="CR60" s="193">
        <v>0</v>
      </c>
      <c r="CS60" s="120">
        <v>0</v>
      </c>
      <c r="CT60" s="120">
        <v>0</v>
      </c>
      <c r="CU60" s="194">
        <v>0</v>
      </c>
    </row>
    <row r="61" spans="2:107" x14ac:dyDescent="0.3">
      <c r="B61" s="119">
        <v>4</v>
      </c>
      <c r="C61" s="252">
        <v>2027</v>
      </c>
      <c r="D61" s="62">
        <v>503.24475224082948</v>
      </c>
      <c r="E61" s="278">
        <v>1.0000479478512796</v>
      </c>
      <c r="F61" s="69">
        <v>503.26888174536714</v>
      </c>
      <c r="G61" s="120">
        <v>167.67922170275952</v>
      </c>
      <c r="H61" s="62">
        <v>188</v>
      </c>
      <c r="I61" s="253">
        <v>200</v>
      </c>
      <c r="J61" s="174"/>
      <c r="K61" s="193">
        <v>84.39</v>
      </c>
      <c r="L61" s="279">
        <v>0.97673611111111114</v>
      </c>
      <c r="M61" s="279">
        <v>1.17</v>
      </c>
      <c r="N61" s="279">
        <v>1.76</v>
      </c>
      <c r="O61" s="63">
        <v>0.37667756814162434</v>
      </c>
      <c r="P61" s="194">
        <v>0.44071275472570043</v>
      </c>
      <c r="Q61" s="195">
        <v>1.6107127547257003</v>
      </c>
      <c r="R61" s="120">
        <v>139.1655820083005</v>
      </c>
      <c r="S61" s="194">
        <v>50830.23</v>
      </c>
      <c r="T61" s="178"/>
      <c r="U61" s="196">
        <v>1.6107127547257003</v>
      </c>
      <c r="V61" s="197">
        <v>648</v>
      </c>
      <c r="W61" s="197">
        <v>7.5</v>
      </c>
      <c r="X61" s="197">
        <v>0</v>
      </c>
      <c r="Y61" s="197">
        <v>0</v>
      </c>
      <c r="Z61" s="197">
        <v>7.5</v>
      </c>
      <c r="AA61" s="198">
        <v>0.21476170063009337</v>
      </c>
      <c r="AC61" s="196">
        <v>1.17</v>
      </c>
      <c r="AD61" s="197">
        <v>0.44071275472570043</v>
      </c>
      <c r="AE61" s="279">
        <v>0.80535637736285015</v>
      </c>
      <c r="AF61" s="199">
        <v>69.582791004150252</v>
      </c>
      <c r="AH61" s="196">
        <v>69.582791004150252</v>
      </c>
      <c r="AI61" s="120">
        <v>40</v>
      </c>
      <c r="AJ61" s="120">
        <v>0</v>
      </c>
      <c r="AK61" s="120">
        <v>0</v>
      </c>
      <c r="AL61" s="120">
        <v>0</v>
      </c>
      <c r="AM61" s="120">
        <v>0</v>
      </c>
      <c r="AN61" s="120">
        <v>0</v>
      </c>
      <c r="AO61" s="120">
        <v>0</v>
      </c>
      <c r="AP61" s="120">
        <v>0</v>
      </c>
      <c r="AQ61" s="120">
        <v>0</v>
      </c>
      <c r="AR61" s="120">
        <v>0</v>
      </c>
      <c r="AS61" s="120">
        <v>0</v>
      </c>
      <c r="AT61" s="120">
        <v>0</v>
      </c>
      <c r="AU61" s="120">
        <v>0</v>
      </c>
      <c r="AV61" s="120">
        <v>0</v>
      </c>
      <c r="AW61" s="120">
        <v>0</v>
      </c>
      <c r="AX61" s="120">
        <v>0</v>
      </c>
      <c r="AY61" s="120">
        <v>0</v>
      </c>
      <c r="AZ61" s="120">
        <v>40</v>
      </c>
      <c r="BA61" s="120">
        <v>-29.582791004150252</v>
      </c>
      <c r="BB61" s="71">
        <v>1.7395697751037562</v>
      </c>
      <c r="BC61" s="120"/>
      <c r="BD61" s="120">
        <v>0</v>
      </c>
      <c r="BE61" s="120">
        <v>100</v>
      </c>
      <c r="BF61" s="200">
        <v>0</v>
      </c>
      <c r="BG61" s="198">
        <v>0.69582791004150257</v>
      </c>
      <c r="BI61" s="201">
        <v>1</v>
      </c>
      <c r="BJ61" s="69">
        <v>1</v>
      </c>
      <c r="BK61" s="70">
        <v>0</v>
      </c>
      <c r="BL61" s="70">
        <v>188</v>
      </c>
      <c r="BM61" s="70">
        <v>9</v>
      </c>
      <c r="BN61" s="70">
        <v>9</v>
      </c>
      <c r="BO61" s="201">
        <v>1</v>
      </c>
      <c r="BP61" s="216">
        <v>200</v>
      </c>
      <c r="BQ61" s="202">
        <v>0</v>
      </c>
      <c r="BR61" s="203">
        <v>15.590595667870041</v>
      </c>
      <c r="BS61" s="120">
        <v>5514.9647653429602</v>
      </c>
      <c r="BT61" s="200"/>
      <c r="BU61" s="204">
        <v>125.77226666666665</v>
      </c>
      <c r="BV61" s="16"/>
      <c r="BW61" s="205">
        <v>139.1655820083005</v>
      </c>
      <c r="BX61" s="206">
        <v>4235.8524023776472</v>
      </c>
      <c r="BY61" s="207">
        <v>50830.228828531763</v>
      </c>
      <c r="BZ61" s="16"/>
      <c r="CA61" s="203">
        <v>0.89</v>
      </c>
      <c r="CB61" s="206">
        <v>123.85736798738745</v>
      </c>
      <c r="CC61" s="206">
        <v>3769.9086381161055</v>
      </c>
      <c r="CD61" s="208">
        <v>45238.903657393268</v>
      </c>
      <c r="CF61" s="193">
        <v>0</v>
      </c>
      <c r="CG61" s="120">
        <v>0</v>
      </c>
      <c r="CH61" s="120">
        <v>0</v>
      </c>
      <c r="CI61" s="194">
        <v>0</v>
      </c>
      <c r="CJ61" s="193">
        <v>76.190476190476204</v>
      </c>
      <c r="CK61" s="120">
        <v>10.603091962537182</v>
      </c>
      <c r="CL61" s="120">
        <v>322.73161160972546</v>
      </c>
      <c r="CM61" s="194">
        <v>3872.7793393167058</v>
      </c>
      <c r="CN61" s="193">
        <v>9.5238095238095255</v>
      </c>
      <c r="CO61" s="120">
        <v>1.3253864953171477</v>
      </c>
      <c r="CP61" s="120">
        <v>40.341451451215683</v>
      </c>
      <c r="CQ61" s="194">
        <v>484.09741741458822</v>
      </c>
      <c r="CR61" s="193">
        <v>0</v>
      </c>
      <c r="CS61" s="120">
        <v>0</v>
      </c>
      <c r="CT61" s="120">
        <v>0</v>
      </c>
      <c r="CU61" s="194">
        <v>0</v>
      </c>
    </row>
    <row r="62" spans="2:107" x14ac:dyDescent="0.3">
      <c r="B62" s="119">
        <v>5</v>
      </c>
      <c r="C62" s="252">
        <v>2028</v>
      </c>
      <c r="D62" s="62">
        <v>506.0629228533781</v>
      </c>
      <c r="E62" s="278">
        <v>1.0000479478512796</v>
      </c>
      <c r="F62" s="69">
        <v>506.08718748314118</v>
      </c>
      <c r="G62" s="120">
        <v>167.67922170275952</v>
      </c>
      <c r="H62" s="62">
        <v>189</v>
      </c>
      <c r="I62" s="253">
        <v>201</v>
      </c>
      <c r="J62" s="174"/>
      <c r="K62" s="193">
        <v>84.86</v>
      </c>
      <c r="L62" s="279">
        <v>0.98217592592592584</v>
      </c>
      <c r="M62" s="279">
        <v>1.18</v>
      </c>
      <c r="N62" s="279">
        <v>1.77</v>
      </c>
      <c r="O62" s="63">
        <v>0.35667756814162432</v>
      </c>
      <c r="P62" s="194">
        <v>0.42087953040711668</v>
      </c>
      <c r="Q62" s="195">
        <v>1.6008795304071166</v>
      </c>
      <c r="R62" s="120">
        <v>138.31599142717488</v>
      </c>
      <c r="S62" s="194">
        <v>50519.92</v>
      </c>
      <c r="T62" s="178"/>
      <c r="U62" s="196">
        <v>1.6008795304071166</v>
      </c>
      <c r="V62" s="197">
        <v>648</v>
      </c>
      <c r="W62" s="197">
        <v>7.5</v>
      </c>
      <c r="X62" s="197">
        <v>0</v>
      </c>
      <c r="Y62" s="197">
        <v>0</v>
      </c>
      <c r="Z62" s="197">
        <v>7.5</v>
      </c>
      <c r="AA62" s="198">
        <v>0.21345060405428221</v>
      </c>
      <c r="AC62" s="196">
        <v>1.18</v>
      </c>
      <c r="AD62" s="197">
        <v>0.42087953040711668</v>
      </c>
      <c r="AE62" s="279">
        <v>0.80043976520355831</v>
      </c>
      <c r="AF62" s="199">
        <v>69.157995713587439</v>
      </c>
      <c r="AH62" s="196">
        <v>69.157995713587439</v>
      </c>
      <c r="AI62" s="120">
        <v>40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0">
        <v>0</v>
      </c>
      <c r="AP62" s="120">
        <v>0</v>
      </c>
      <c r="AQ62" s="120">
        <v>0</v>
      </c>
      <c r="AR62" s="120">
        <v>0</v>
      </c>
      <c r="AS62" s="120">
        <v>0</v>
      </c>
      <c r="AT62" s="120">
        <v>0</v>
      </c>
      <c r="AU62" s="120">
        <v>0</v>
      </c>
      <c r="AV62" s="120">
        <v>0</v>
      </c>
      <c r="AW62" s="120">
        <v>0</v>
      </c>
      <c r="AX62" s="120">
        <v>0</v>
      </c>
      <c r="AY62" s="120">
        <v>0</v>
      </c>
      <c r="AZ62" s="120">
        <v>40</v>
      </c>
      <c r="BA62" s="120">
        <v>-29.157995713587439</v>
      </c>
      <c r="BB62" s="71">
        <v>1.728949892839686</v>
      </c>
      <c r="BC62" s="120"/>
      <c r="BD62" s="120">
        <v>0</v>
      </c>
      <c r="BE62" s="120">
        <v>100</v>
      </c>
      <c r="BF62" s="200">
        <v>0</v>
      </c>
      <c r="BG62" s="198">
        <v>0.69157995713587439</v>
      </c>
      <c r="BI62" s="201">
        <v>1</v>
      </c>
      <c r="BJ62" s="69">
        <v>1</v>
      </c>
      <c r="BK62" s="70">
        <v>0</v>
      </c>
      <c r="BL62" s="70">
        <v>189</v>
      </c>
      <c r="BM62" s="70">
        <v>9</v>
      </c>
      <c r="BN62" s="70">
        <v>9</v>
      </c>
      <c r="BO62" s="201">
        <v>1</v>
      </c>
      <c r="BP62" s="216">
        <v>201</v>
      </c>
      <c r="BQ62" s="202">
        <v>0</v>
      </c>
      <c r="BR62" s="203">
        <v>15.590595667870041</v>
      </c>
      <c r="BS62" s="120">
        <v>5530.55536101083</v>
      </c>
      <c r="BT62" s="200"/>
      <c r="BU62" s="204">
        <v>125.77226666666665</v>
      </c>
      <c r="BV62" s="16"/>
      <c r="BW62" s="205">
        <v>138.31599142717488</v>
      </c>
      <c r="BX62" s="206">
        <v>4209.9929890646354</v>
      </c>
      <c r="BY62" s="207">
        <v>50519.915868775628</v>
      </c>
      <c r="BZ62" s="16"/>
      <c r="CA62" s="203">
        <v>0.89</v>
      </c>
      <c r="CB62" s="206">
        <v>123.10123237018564</v>
      </c>
      <c r="CC62" s="206">
        <v>3746.8937602675255</v>
      </c>
      <c r="CD62" s="208">
        <v>44962.725123210308</v>
      </c>
      <c r="CF62" s="193">
        <v>0</v>
      </c>
      <c r="CG62" s="120">
        <v>0</v>
      </c>
      <c r="CH62" s="120">
        <v>0</v>
      </c>
      <c r="CI62" s="194">
        <v>0</v>
      </c>
      <c r="CJ62" s="193">
        <v>76.190476190476204</v>
      </c>
      <c r="CK62" s="120">
        <v>10.538361251594278</v>
      </c>
      <c r="CL62" s="120">
        <v>320.76137059540082</v>
      </c>
      <c r="CM62" s="194">
        <v>3849.1364471448101</v>
      </c>
      <c r="CN62" s="193">
        <v>9.5238095238095255</v>
      </c>
      <c r="CO62" s="120">
        <v>1.3172951564492847</v>
      </c>
      <c r="CP62" s="120">
        <v>40.095171324425102</v>
      </c>
      <c r="CQ62" s="194">
        <v>481.14205589310126</v>
      </c>
      <c r="CR62" s="193">
        <v>0</v>
      </c>
      <c r="CS62" s="120">
        <v>0</v>
      </c>
      <c r="CT62" s="120">
        <v>0</v>
      </c>
      <c r="CU62" s="194">
        <v>0</v>
      </c>
    </row>
    <row r="63" spans="2:107" x14ac:dyDescent="0.3">
      <c r="B63" s="119">
        <v>6</v>
      </c>
      <c r="C63" s="252">
        <v>2029</v>
      </c>
      <c r="D63" s="62">
        <v>508.69445005221576</v>
      </c>
      <c r="E63" s="278">
        <v>1.0000479478512796</v>
      </c>
      <c r="F63" s="69">
        <v>508.71884085805362</v>
      </c>
      <c r="G63" s="120">
        <v>167.67922170275952</v>
      </c>
      <c r="H63" s="62">
        <v>190</v>
      </c>
      <c r="I63" s="253">
        <v>202</v>
      </c>
      <c r="J63" s="174"/>
      <c r="K63" s="193">
        <v>85.3</v>
      </c>
      <c r="L63" s="279">
        <v>0.98726851851851838</v>
      </c>
      <c r="M63" s="279">
        <v>1.18</v>
      </c>
      <c r="N63" s="279">
        <v>1.77</v>
      </c>
      <c r="O63" s="63">
        <v>0.33667756814162431</v>
      </c>
      <c r="P63" s="194">
        <v>0.39727953040711667</v>
      </c>
      <c r="Q63" s="195">
        <v>1.5772795304071165</v>
      </c>
      <c r="R63" s="120">
        <v>136.27695142717488</v>
      </c>
      <c r="S63" s="194">
        <v>49775.16</v>
      </c>
      <c r="T63" s="178"/>
      <c r="U63" s="196">
        <v>1.5772795304071165</v>
      </c>
      <c r="V63" s="197">
        <v>648</v>
      </c>
      <c r="W63" s="197">
        <v>7.5</v>
      </c>
      <c r="X63" s="197">
        <v>0</v>
      </c>
      <c r="Y63" s="197">
        <v>0</v>
      </c>
      <c r="Z63" s="197">
        <v>7.5</v>
      </c>
      <c r="AA63" s="198">
        <v>0.21030393738761555</v>
      </c>
      <c r="AC63" s="196">
        <v>1.18</v>
      </c>
      <c r="AD63" s="197">
        <v>0.39727953040711667</v>
      </c>
      <c r="AE63" s="279">
        <v>0.78863976520355827</v>
      </c>
      <c r="AF63" s="199">
        <v>68.138475713587439</v>
      </c>
      <c r="AH63" s="196">
        <v>68.138475713587439</v>
      </c>
      <c r="AI63" s="120">
        <v>40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20">
        <v>0</v>
      </c>
      <c r="AR63" s="120">
        <v>0</v>
      </c>
      <c r="AS63" s="120">
        <v>0</v>
      </c>
      <c r="AT63" s="120">
        <v>0</v>
      </c>
      <c r="AU63" s="120">
        <v>0</v>
      </c>
      <c r="AV63" s="120">
        <v>0</v>
      </c>
      <c r="AW63" s="120">
        <v>0</v>
      </c>
      <c r="AX63" s="120">
        <v>0</v>
      </c>
      <c r="AY63" s="120">
        <v>0</v>
      </c>
      <c r="AZ63" s="120">
        <v>40</v>
      </c>
      <c r="BA63" s="120">
        <v>-28.138475713587439</v>
      </c>
      <c r="BB63" s="71">
        <v>1.7034618928396861</v>
      </c>
      <c r="BC63" s="120"/>
      <c r="BD63" s="120">
        <v>0</v>
      </c>
      <c r="BE63" s="120">
        <v>100</v>
      </c>
      <c r="BF63" s="200">
        <v>0</v>
      </c>
      <c r="BG63" s="198">
        <v>0.68138475713587443</v>
      </c>
      <c r="BI63" s="201">
        <v>1</v>
      </c>
      <c r="BJ63" s="69">
        <v>1</v>
      </c>
      <c r="BK63" s="70">
        <v>0</v>
      </c>
      <c r="BL63" s="70">
        <v>190</v>
      </c>
      <c r="BM63" s="70">
        <v>0</v>
      </c>
      <c r="BN63" s="70">
        <v>0</v>
      </c>
      <c r="BO63" s="201">
        <v>1</v>
      </c>
      <c r="BP63" s="70">
        <v>202</v>
      </c>
      <c r="BQ63" s="202">
        <v>40</v>
      </c>
      <c r="BR63" s="203">
        <v>15.590595667870041</v>
      </c>
      <c r="BS63" s="120">
        <v>5546.1459566786998</v>
      </c>
      <c r="BT63" s="200"/>
      <c r="BU63" s="204">
        <v>125.77226666666665</v>
      </c>
      <c r="BV63" s="16"/>
      <c r="BW63" s="205">
        <v>136.27695142717488</v>
      </c>
      <c r="BX63" s="206">
        <v>4147.9297090646351</v>
      </c>
      <c r="BY63" s="207">
        <v>49775.156508775624</v>
      </c>
      <c r="BZ63" s="16"/>
      <c r="CA63" s="203">
        <v>0.89</v>
      </c>
      <c r="CB63" s="206">
        <v>121.28648677018565</v>
      </c>
      <c r="CC63" s="206">
        <v>3691.6574410675257</v>
      </c>
      <c r="CD63" s="208">
        <v>44299.889292810309</v>
      </c>
      <c r="CF63" s="193">
        <v>0</v>
      </c>
      <c r="CG63" s="120">
        <v>0</v>
      </c>
      <c r="CH63" s="120">
        <v>0</v>
      </c>
      <c r="CI63" s="194">
        <v>0</v>
      </c>
      <c r="CJ63" s="193">
        <v>76.190476190476204</v>
      </c>
      <c r="CK63" s="120">
        <v>10.383005823022849</v>
      </c>
      <c r="CL63" s="120">
        <v>316.03273973825793</v>
      </c>
      <c r="CM63" s="194">
        <v>3792.3928768590954</v>
      </c>
      <c r="CN63" s="193">
        <v>9.5238095238095255</v>
      </c>
      <c r="CO63" s="120">
        <v>1.2978757278778561</v>
      </c>
      <c r="CP63" s="120">
        <v>39.504092467282241</v>
      </c>
      <c r="CQ63" s="194">
        <v>474.04910960738692</v>
      </c>
      <c r="CR63" s="193">
        <v>0</v>
      </c>
      <c r="CS63" s="120">
        <v>0</v>
      </c>
      <c r="CT63" s="120">
        <v>0</v>
      </c>
      <c r="CU63" s="194">
        <v>0</v>
      </c>
    </row>
    <row r="64" spans="2:107" x14ac:dyDescent="0.3">
      <c r="B64" s="119">
        <v>7</v>
      </c>
      <c r="C64" s="252">
        <v>2030</v>
      </c>
      <c r="D64" s="62">
        <v>511.23792230247676</v>
      </c>
      <c r="E64" s="278">
        <v>1.0000479478512796</v>
      </c>
      <c r="F64" s="69">
        <v>511.2624350623438</v>
      </c>
      <c r="G64" s="120">
        <v>167.67922170275952</v>
      </c>
      <c r="H64" s="62">
        <v>191</v>
      </c>
      <c r="I64" s="253">
        <v>203</v>
      </c>
      <c r="J64" s="174"/>
      <c r="K64" s="193">
        <v>85.73</v>
      </c>
      <c r="L64" s="279">
        <v>0.99224537037037031</v>
      </c>
      <c r="M64" s="279">
        <v>1.19</v>
      </c>
      <c r="N64" s="279">
        <v>1.79</v>
      </c>
      <c r="O64" s="63">
        <v>0.31667756814162429</v>
      </c>
      <c r="P64" s="194">
        <v>0.37684630608853287</v>
      </c>
      <c r="Q64" s="195">
        <v>1.5668463060885327</v>
      </c>
      <c r="R64" s="120">
        <v>135.37552084604923</v>
      </c>
      <c r="S64" s="194">
        <v>49445.91</v>
      </c>
      <c r="T64" s="178"/>
      <c r="U64" s="196">
        <v>1.5668463060885327</v>
      </c>
      <c r="V64" s="197">
        <v>648</v>
      </c>
      <c r="W64" s="197">
        <v>7.5</v>
      </c>
      <c r="X64" s="197">
        <v>0</v>
      </c>
      <c r="Y64" s="197">
        <v>0</v>
      </c>
      <c r="Z64" s="197">
        <v>7.5</v>
      </c>
      <c r="AA64" s="198">
        <v>0.20891284081180436</v>
      </c>
      <c r="AC64" s="196">
        <v>1.19</v>
      </c>
      <c r="AD64" s="197">
        <v>0.37684630608853287</v>
      </c>
      <c r="AE64" s="279">
        <v>0.78342315304426635</v>
      </c>
      <c r="AF64" s="199">
        <v>67.687760423024613</v>
      </c>
      <c r="AH64" s="196">
        <v>67.687760423024613</v>
      </c>
      <c r="AI64" s="120">
        <v>40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20">
        <v>0</v>
      </c>
      <c r="AR64" s="120">
        <v>0</v>
      </c>
      <c r="AS64" s="120">
        <v>0</v>
      </c>
      <c r="AT64" s="120">
        <v>0</v>
      </c>
      <c r="AU64" s="120">
        <v>0</v>
      </c>
      <c r="AV64" s="120">
        <v>0</v>
      </c>
      <c r="AW64" s="120">
        <v>0</v>
      </c>
      <c r="AX64" s="120">
        <v>0</v>
      </c>
      <c r="AY64" s="120">
        <v>0</v>
      </c>
      <c r="AZ64" s="120">
        <v>40</v>
      </c>
      <c r="BA64" s="120">
        <v>-27.687760423024613</v>
      </c>
      <c r="BB64" s="71">
        <v>1.6921940105756152</v>
      </c>
      <c r="BC64" s="120"/>
      <c r="BD64" s="120">
        <v>0</v>
      </c>
      <c r="BE64" s="120">
        <v>100</v>
      </c>
      <c r="BF64" s="200">
        <v>0</v>
      </c>
      <c r="BG64" s="198">
        <v>0.67687760423024612</v>
      </c>
      <c r="BI64" s="201">
        <v>1</v>
      </c>
      <c r="BJ64" s="69">
        <v>1</v>
      </c>
      <c r="BK64" s="70">
        <v>0</v>
      </c>
      <c r="BL64" s="70">
        <v>191</v>
      </c>
      <c r="BM64" s="70">
        <v>0</v>
      </c>
      <c r="BN64" s="70">
        <v>0</v>
      </c>
      <c r="BO64" s="201">
        <v>1</v>
      </c>
      <c r="BP64" s="70">
        <v>203</v>
      </c>
      <c r="BQ64" s="202">
        <v>41</v>
      </c>
      <c r="BR64" s="203">
        <v>15.590595667870041</v>
      </c>
      <c r="BS64" s="120">
        <v>5561.7365523465696</v>
      </c>
      <c r="BT64" s="200"/>
      <c r="BU64" s="204">
        <v>125.77226666666665</v>
      </c>
      <c r="BV64" s="16"/>
      <c r="BW64" s="205">
        <v>135.37552084604923</v>
      </c>
      <c r="BX64" s="206">
        <v>4120.4924157516234</v>
      </c>
      <c r="BY64" s="207">
        <v>49445.908989019481</v>
      </c>
      <c r="BZ64" s="16"/>
      <c r="CA64" s="203">
        <v>0.89</v>
      </c>
      <c r="CB64" s="206">
        <v>120.48421355298382</v>
      </c>
      <c r="CC64" s="206">
        <v>3667.2382500189451</v>
      </c>
      <c r="CD64" s="208">
        <v>44006.859000227341</v>
      </c>
      <c r="CF64" s="193">
        <v>0</v>
      </c>
      <c r="CG64" s="120">
        <v>0</v>
      </c>
      <c r="CH64" s="120">
        <v>0</v>
      </c>
      <c r="CI64" s="194">
        <v>0</v>
      </c>
      <c r="CJ64" s="193">
        <v>76.190476190476204</v>
      </c>
      <c r="CK64" s="120">
        <v>10.314325397794228</v>
      </c>
      <c r="CL64" s="120">
        <v>313.9422792953618</v>
      </c>
      <c r="CM64" s="194">
        <v>3767.3073515443416</v>
      </c>
      <c r="CN64" s="193">
        <v>9.5238095238095255</v>
      </c>
      <c r="CO64" s="120">
        <v>1.2892906747242785</v>
      </c>
      <c r="CP64" s="120">
        <v>39.242784911920225</v>
      </c>
      <c r="CQ64" s="194">
        <v>470.9134189430427</v>
      </c>
      <c r="CR64" s="193">
        <v>0</v>
      </c>
      <c r="CS64" s="120">
        <v>0</v>
      </c>
      <c r="CT64" s="120">
        <v>0</v>
      </c>
      <c r="CU64" s="194">
        <v>0</v>
      </c>
    </row>
    <row r="65" spans="2:99" x14ac:dyDescent="0.3">
      <c r="B65" s="119">
        <v>8</v>
      </c>
      <c r="C65" s="252">
        <v>2031</v>
      </c>
      <c r="D65" s="62">
        <v>513.58961674506816</v>
      </c>
      <c r="E65" s="278">
        <v>1.0000479478512796</v>
      </c>
      <c r="F65" s="69">
        <v>513.61424226363056</v>
      </c>
      <c r="G65" s="120">
        <v>167.67922170275952</v>
      </c>
      <c r="H65" s="62">
        <v>192</v>
      </c>
      <c r="I65" s="253">
        <v>204</v>
      </c>
      <c r="J65" s="174"/>
      <c r="K65" s="193">
        <v>86.12</v>
      </c>
      <c r="L65" s="279">
        <v>0.99675925925925934</v>
      </c>
      <c r="M65" s="279">
        <v>1.2</v>
      </c>
      <c r="N65" s="279">
        <v>1.8</v>
      </c>
      <c r="O65" s="63">
        <v>0.29667756814162427</v>
      </c>
      <c r="P65" s="194">
        <v>0.35601308176994911</v>
      </c>
      <c r="Q65" s="195">
        <v>1.5560130817699491</v>
      </c>
      <c r="R65" s="120">
        <v>134.4395302649236</v>
      </c>
      <c r="S65" s="194">
        <v>49104.04</v>
      </c>
      <c r="T65" s="178"/>
      <c r="U65" s="196">
        <v>1.5560130817699491</v>
      </c>
      <c r="V65" s="197">
        <v>648</v>
      </c>
      <c r="W65" s="197">
        <v>7.5</v>
      </c>
      <c r="X65" s="197">
        <v>0</v>
      </c>
      <c r="Y65" s="197">
        <v>0</v>
      </c>
      <c r="Z65" s="197">
        <v>7.5</v>
      </c>
      <c r="AA65" s="198">
        <v>0.20746841090265988</v>
      </c>
      <c r="AC65" s="196">
        <v>1.2</v>
      </c>
      <c r="AD65" s="197">
        <v>0.35601308176994911</v>
      </c>
      <c r="AE65" s="279">
        <v>0.77800654088497456</v>
      </c>
      <c r="AF65" s="199">
        <v>67.219765132461816</v>
      </c>
      <c r="AH65" s="196">
        <v>67.219765132461816</v>
      </c>
      <c r="AI65" s="120">
        <v>40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20">
        <v>0</v>
      </c>
      <c r="AR65" s="120">
        <v>0</v>
      </c>
      <c r="AS65" s="120">
        <v>0</v>
      </c>
      <c r="AT65" s="120">
        <v>0</v>
      </c>
      <c r="AU65" s="120">
        <v>0</v>
      </c>
      <c r="AV65" s="120">
        <v>0</v>
      </c>
      <c r="AW65" s="120">
        <v>0</v>
      </c>
      <c r="AX65" s="120">
        <v>0</v>
      </c>
      <c r="AY65" s="120">
        <v>0</v>
      </c>
      <c r="AZ65" s="120">
        <v>40</v>
      </c>
      <c r="BA65" s="120">
        <v>-27.219765132461816</v>
      </c>
      <c r="BB65" s="71">
        <v>1.6804941283115453</v>
      </c>
      <c r="BC65" s="120"/>
      <c r="BD65" s="120">
        <v>0</v>
      </c>
      <c r="BE65" s="120">
        <v>100</v>
      </c>
      <c r="BF65" s="200">
        <v>0</v>
      </c>
      <c r="BG65" s="198">
        <v>0.67219765132461817</v>
      </c>
      <c r="BI65" s="201">
        <v>1</v>
      </c>
      <c r="BJ65" s="69">
        <v>1</v>
      </c>
      <c r="BK65" s="70">
        <v>0</v>
      </c>
      <c r="BL65" s="70">
        <v>192</v>
      </c>
      <c r="BM65" s="70">
        <v>0</v>
      </c>
      <c r="BN65" s="70">
        <v>0</v>
      </c>
      <c r="BO65" s="201">
        <v>1</v>
      </c>
      <c r="BP65" s="70">
        <v>204</v>
      </c>
      <c r="BQ65" s="202">
        <v>41</v>
      </c>
      <c r="BR65" s="203">
        <v>15.590595667870041</v>
      </c>
      <c r="BS65" s="120">
        <v>5577.3271480144394</v>
      </c>
      <c r="BT65" s="200"/>
      <c r="BU65" s="204">
        <v>125.77226666666665</v>
      </c>
      <c r="BV65" s="16"/>
      <c r="BW65" s="205">
        <v>134.4395302649236</v>
      </c>
      <c r="BX65" s="206">
        <v>4092.0032024386123</v>
      </c>
      <c r="BY65" s="207">
        <v>49104.038429263346</v>
      </c>
      <c r="BZ65" s="16"/>
      <c r="CA65" s="203">
        <v>0.89</v>
      </c>
      <c r="CB65" s="206">
        <v>119.65118193578201</v>
      </c>
      <c r="CC65" s="206">
        <v>3641.8828501703647</v>
      </c>
      <c r="CD65" s="208">
        <v>43702.594202044376</v>
      </c>
      <c r="CF65" s="193">
        <v>0</v>
      </c>
      <c r="CG65" s="120">
        <v>0</v>
      </c>
      <c r="CH65" s="120">
        <v>0</v>
      </c>
      <c r="CI65" s="194">
        <v>0</v>
      </c>
      <c r="CJ65" s="193">
        <v>76.190476190476204</v>
      </c>
      <c r="CK65" s="120">
        <v>10.243011829708466</v>
      </c>
      <c r="CL65" s="120">
        <v>311.77167256675142</v>
      </c>
      <c r="CM65" s="194">
        <v>3741.2600708010173</v>
      </c>
      <c r="CN65" s="193">
        <v>9.5238095238095255</v>
      </c>
      <c r="CO65" s="120">
        <v>1.2803764787135583</v>
      </c>
      <c r="CP65" s="120">
        <v>38.971459070843927</v>
      </c>
      <c r="CQ65" s="194">
        <v>467.65750885012716</v>
      </c>
      <c r="CR65" s="193">
        <v>0</v>
      </c>
      <c r="CS65" s="120">
        <v>0</v>
      </c>
      <c r="CT65" s="120">
        <v>0</v>
      </c>
      <c r="CU65" s="194">
        <v>0</v>
      </c>
    </row>
    <row r="66" spans="2:99" x14ac:dyDescent="0.3">
      <c r="B66" s="119">
        <v>9</v>
      </c>
      <c r="C66" s="252">
        <v>2032</v>
      </c>
      <c r="D66" s="62">
        <v>515.84941105874634</v>
      </c>
      <c r="E66" s="278">
        <v>1.0000479478512796</v>
      </c>
      <c r="F66" s="69">
        <v>515.87414492959044</v>
      </c>
      <c r="G66" s="120">
        <v>167.67922170275952</v>
      </c>
      <c r="H66" s="62">
        <v>193</v>
      </c>
      <c r="I66" s="253">
        <v>205</v>
      </c>
      <c r="J66" s="174"/>
      <c r="K66" s="193">
        <v>86.5</v>
      </c>
      <c r="L66" s="279">
        <v>1.0011574074074074</v>
      </c>
      <c r="M66" s="279">
        <v>1.2</v>
      </c>
      <c r="N66" s="279">
        <v>1.8</v>
      </c>
      <c r="O66" s="63">
        <v>0.27667756814162425</v>
      </c>
      <c r="P66" s="194">
        <v>0.33201308176994909</v>
      </c>
      <c r="Q66" s="195">
        <v>1.5320130817699491</v>
      </c>
      <c r="R66" s="120">
        <v>132.36593026492361</v>
      </c>
      <c r="S66" s="194">
        <v>48346.66</v>
      </c>
      <c r="T66" s="178"/>
      <c r="U66" s="196">
        <v>1.5320130817699491</v>
      </c>
      <c r="V66" s="197">
        <v>648</v>
      </c>
      <c r="W66" s="197">
        <v>7.5</v>
      </c>
      <c r="X66" s="197">
        <v>0</v>
      </c>
      <c r="Y66" s="197">
        <v>0</v>
      </c>
      <c r="Z66" s="197">
        <v>7.5</v>
      </c>
      <c r="AA66" s="198">
        <v>0.20426841090265987</v>
      </c>
      <c r="AC66" s="196">
        <v>1.2</v>
      </c>
      <c r="AD66" s="197">
        <v>0.33201308176994909</v>
      </c>
      <c r="AE66" s="279">
        <v>0.76600654088497455</v>
      </c>
      <c r="AF66" s="199">
        <v>66.182965132461803</v>
      </c>
      <c r="AH66" s="196">
        <v>66.182965132461803</v>
      </c>
      <c r="AI66" s="120">
        <v>40</v>
      </c>
      <c r="AJ66" s="120">
        <v>0</v>
      </c>
      <c r="AK66" s="120">
        <v>0</v>
      </c>
      <c r="AL66" s="120">
        <v>0</v>
      </c>
      <c r="AM66" s="120">
        <v>0</v>
      </c>
      <c r="AN66" s="120">
        <v>0</v>
      </c>
      <c r="AO66" s="120">
        <v>0</v>
      </c>
      <c r="AP66" s="120">
        <v>0</v>
      </c>
      <c r="AQ66" s="120">
        <v>0</v>
      </c>
      <c r="AR66" s="120">
        <v>0</v>
      </c>
      <c r="AS66" s="120">
        <v>0</v>
      </c>
      <c r="AT66" s="120">
        <v>0</v>
      </c>
      <c r="AU66" s="120">
        <v>0</v>
      </c>
      <c r="AV66" s="120">
        <v>0</v>
      </c>
      <c r="AW66" s="120">
        <v>0</v>
      </c>
      <c r="AX66" s="120">
        <v>0</v>
      </c>
      <c r="AY66" s="120">
        <v>0</v>
      </c>
      <c r="AZ66" s="120">
        <v>40</v>
      </c>
      <c r="BA66" s="120">
        <v>-26.182965132461803</v>
      </c>
      <c r="BB66" s="71">
        <v>1.6545741283115452</v>
      </c>
      <c r="BC66" s="120"/>
      <c r="BD66" s="120">
        <v>0</v>
      </c>
      <c r="BE66" s="120">
        <v>100</v>
      </c>
      <c r="BF66" s="200">
        <v>0</v>
      </c>
      <c r="BG66" s="198">
        <v>0.66182965132461802</v>
      </c>
      <c r="BI66" s="201">
        <v>1</v>
      </c>
      <c r="BJ66" s="69">
        <v>1</v>
      </c>
      <c r="BK66" s="70">
        <v>0</v>
      </c>
      <c r="BL66" s="70">
        <v>193</v>
      </c>
      <c r="BM66" s="70">
        <v>0</v>
      </c>
      <c r="BN66" s="70">
        <v>0</v>
      </c>
      <c r="BO66" s="201">
        <v>1</v>
      </c>
      <c r="BP66" s="216">
        <v>205</v>
      </c>
      <c r="BQ66" s="202">
        <v>41</v>
      </c>
      <c r="BR66" s="203">
        <v>15.590595667870041</v>
      </c>
      <c r="BS66" s="120">
        <v>5592.9177436823093</v>
      </c>
      <c r="BT66" s="200"/>
      <c r="BU66" s="204">
        <v>125.77226666666665</v>
      </c>
      <c r="BV66" s="16"/>
      <c r="BW66" s="205">
        <v>132.36593026492361</v>
      </c>
      <c r="BX66" s="206">
        <v>4028.8880024386121</v>
      </c>
      <c r="BY66" s="207">
        <v>48346.656029263344</v>
      </c>
      <c r="BZ66" s="16"/>
      <c r="CA66" s="203">
        <v>0.89</v>
      </c>
      <c r="CB66" s="206">
        <v>117.80567793578201</v>
      </c>
      <c r="CC66" s="206">
        <v>3585.7103221703651</v>
      </c>
      <c r="CD66" s="208">
        <v>43028.523866044379</v>
      </c>
      <c r="CF66" s="193">
        <v>0</v>
      </c>
      <c r="CG66" s="120">
        <v>0</v>
      </c>
      <c r="CH66" s="120">
        <v>0</v>
      </c>
      <c r="CI66" s="194">
        <v>0</v>
      </c>
      <c r="CJ66" s="193">
        <v>76.190476190476204</v>
      </c>
      <c r="CK66" s="120">
        <v>10.085023258279895</v>
      </c>
      <c r="CL66" s="120">
        <v>306.96289542389428</v>
      </c>
      <c r="CM66" s="194">
        <v>3683.5547450867316</v>
      </c>
      <c r="CN66" s="193">
        <v>9.5238095238095255</v>
      </c>
      <c r="CO66" s="120">
        <v>1.2606279072849869</v>
      </c>
      <c r="CP66" s="120">
        <v>38.370361927986785</v>
      </c>
      <c r="CQ66" s="194">
        <v>460.44434313584145</v>
      </c>
      <c r="CR66" s="193">
        <v>0</v>
      </c>
      <c r="CS66" s="120">
        <v>0</v>
      </c>
      <c r="CT66" s="120">
        <v>0</v>
      </c>
      <c r="CU66" s="194">
        <v>0</v>
      </c>
    </row>
    <row r="67" spans="2:99" x14ac:dyDescent="0.3">
      <c r="B67" s="119">
        <v>10</v>
      </c>
      <c r="C67" s="252">
        <v>2033</v>
      </c>
      <c r="D67" s="62">
        <v>517.96439364408729</v>
      </c>
      <c r="E67" s="278">
        <v>1.0000479478512796</v>
      </c>
      <c r="F67" s="69">
        <v>517.98922892380187</v>
      </c>
      <c r="G67" s="120">
        <v>167.67922170275952</v>
      </c>
      <c r="H67" s="62">
        <v>193</v>
      </c>
      <c r="I67" s="253">
        <v>205</v>
      </c>
      <c r="J67" s="174"/>
      <c r="K67" s="193">
        <v>86.86</v>
      </c>
      <c r="L67" s="279">
        <v>1.0053240740740741</v>
      </c>
      <c r="M67" s="279">
        <v>1.21</v>
      </c>
      <c r="N67" s="279">
        <v>1.82</v>
      </c>
      <c r="O67" s="63">
        <v>0.24997756814162425</v>
      </c>
      <c r="P67" s="194">
        <v>0.30247285745136532</v>
      </c>
      <c r="Q67" s="195">
        <v>1.5124728574513653</v>
      </c>
      <c r="R67" s="120">
        <v>130.67765488379797</v>
      </c>
      <c r="S67" s="194">
        <v>47730.01</v>
      </c>
      <c r="T67" s="178"/>
      <c r="U67" s="196">
        <v>1.5124728574513653</v>
      </c>
      <c r="V67" s="197">
        <v>648</v>
      </c>
      <c r="W67" s="197">
        <v>7.5</v>
      </c>
      <c r="X67" s="197">
        <v>0</v>
      </c>
      <c r="Y67" s="197">
        <v>0</v>
      </c>
      <c r="Z67" s="197">
        <v>7.5</v>
      </c>
      <c r="AA67" s="198">
        <v>0.20166304766018203</v>
      </c>
      <c r="AC67" s="196">
        <v>1.21</v>
      </c>
      <c r="AD67" s="197">
        <v>0.30247285745136532</v>
      </c>
      <c r="AE67" s="279">
        <v>0.75623642872568264</v>
      </c>
      <c r="AF67" s="199">
        <v>65.338827441898985</v>
      </c>
      <c r="AH67" s="196">
        <v>65.338827441898985</v>
      </c>
      <c r="AI67" s="120">
        <v>40</v>
      </c>
      <c r="AJ67" s="120">
        <v>0</v>
      </c>
      <c r="AK67" s="120">
        <v>0</v>
      </c>
      <c r="AL67" s="120">
        <v>0</v>
      </c>
      <c r="AM67" s="120">
        <v>0</v>
      </c>
      <c r="AN67" s="120">
        <v>0</v>
      </c>
      <c r="AO67" s="120">
        <v>0</v>
      </c>
      <c r="AP67" s="120">
        <v>0</v>
      </c>
      <c r="AQ67" s="120">
        <v>0</v>
      </c>
      <c r="AR67" s="120">
        <v>0</v>
      </c>
      <c r="AS67" s="120">
        <v>0</v>
      </c>
      <c r="AT67" s="120">
        <v>0</v>
      </c>
      <c r="AU67" s="120">
        <v>0</v>
      </c>
      <c r="AV67" s="120">
        <v>0</v>
      </c>
      <c r="AW67" s="120">
        <v>0</v>
      </c>
      <c r="AX67" s="120">
        <v>0</v>
      </c>
      <c r="AY67" s="120">
        <v>0</v>
      </c>
      <c r="AZ67" s="120">
        <v>40</v>
      </c>
      <c r="BA67" s="120">
        <v>-25.338827441898985</v>
      </c>
      <c r="BB67" s="71">
        <v>1.6334706860474746</v>
      </c>
      <c r="BC67" s="120"/>
      <c r="BD67" s="120">
        <v>0</v>
      </c>
      <c r="BE67" s="120">
        <v>100</v>
      </c>
      <c r="BF67" s="200">
        <v>0</v>
      </c>
      <c r="BG67" s="198">
        <v>0.65338827441898983</v>
      </c>
      <c r="BI67" s="201">
        <v>0</v>
      </c>
      <c r="BJ67" s="69">
        <v>0</v>
      </c>
      <c r="BK67" s="70">
        <v>0</v>
      </c>
      <c r="BL67" s="70">
        <v>193</v>
      </c>
      <c r="BM67" s="70">
        <v>0</v>
      </c>
      <c r="BN67" s="70">
        <v>0</v>
      </c>
      <c r="BO67" s="201">
        <v>0</v>
      </c>
      <c r="BP67" s="216">
        <v>205</v>
      </c>
      <c r="BQ67" s="202">
        <v>41</v>
      </c>
      <c r="BR67" s="203">
        <v>0</v>
      </c>
      <c r="BS67" s="120">
        <v>5592.9177436823093</v>
      </c>
      <c r="BT67" s="200"/>
      <c r="BU67" s="204">
        <v>125.77226666666665</v>
      </c>
      <c r="BV67" s="16"/>
      <c r="BW67" s="205">
        <v>130.67765488379797</v>
      </c>
      <c r="BX67" s="206">
        <v>3977.501120525601</v>
      </c>
      <c r="BY67" s="207">
        <v>47730.01344630721</v>
      </c>
      <c r="BZ67" s="16"/>
      <c r="CA67" s="203">
        <v>0.89</v>
      </c>
      <c r="CB67" s="206">
        <v>116.30311284658019</v>
      </c>
      <c r="CC67" s="206">
        <v>3539.9759972677844</v>
      </c>
      <c r="CD67" s="208">
        <v>42479.711967213414</v>
      </c>
      <c r="CF67" s="193">
        <v>0</v>
      </c>
      <c r="CG67" s="120">
        <v>0</v>
      </c>
      <c r="CH67" s="120">
        <v>0</v>
      </c>
      <c r="CI67" s="194">
        <v>0</v>
      </c>
      <c r="CJ67" s="193">
        <v>76.190476190476204</v>
      </c>
      <c r="CK67" s="120">
        <v>9.9563927530512757</v>
      </c>
      <c r="CL67" s="120">
        <v>303.04770442099817</v>
      </c>
      <c r="CM67" s="194">
        <v>3636.5724530519783</v>
      </c>
      <c r="CN67" s="193">
        <v>9.5238095238095255</v>
      </c>
      <c r="CO67" s="120">
        <v>1.2445490941314095</v>
      </c>
      <c r="CP67" s="120">
        <v>37.880963052624772</v>
      </c>
      <c r="CQ67" s="194">
        <v>454.57155663149729</v>
      </c>
      <c r="CR67" s="193">
        <v>0</v>
      </c>
      <c r="CS67" s="120">
        <v>0</v>
      </c>
      <c r="CT67" s="120">
        <v>0</v>
      </c>
      <c r="CU67" s="194">
        <v>0</v>
      </c>
    </row>
    <row r="68" spans="2:99" x14ac:dyDescent="0.3">
      <c r="B68" s="119">
        <v>11</v>
      </c>
      <c r="C68" s="252">
        <v>2034</v>
      </c>
      <c r="D68" s="62">
        <v>519.93265833993485</v>
      </c>
      <c r="E68" s="278">
        <v>1.0000479478512796</v>
      </c>
      <c r="F68" s="69">
        <v>519.95758799371231</v>
      </c>
      <c r="G68" s="120">
        <v>167.67922170275952</v>
      </c>
      <c r="H68" s="62">
        <v>194</v>
      </c>
      <c r="I68" s="253">
        <v>206</v>
      </c>
      <c r="J68" s="174"/>
      <c r="K68" s="193">
        <v>87.19</v>
      </c>
      <c r="L68" s="279">
        <v>1.0091435185185187</v>
      </c>
      <c r="M68" s="279">
        <v>1.21</v>
      </c>
      <c r="N68" s="279">
        <v>1.82</v>
      </c>
      <c r="O68" s="63">
        <v>0.24997756814162425</v>
      </c>
      <c r="P68" s="194">
        <v>0.30247285745136532</v>
      </c>
      <c r="Q68" s="195">
        <v>1.5124728574513653</v>
      </c>
      <c r="R68" s="120">
        <v>130.67765488379797</v>
      </c>
      <c r="S68" s="194">
        <v>47730.01</v>
      </c>
      <c r="T68" s="178"/>
      <c r="U68" s="196">
        <v>1.5124728574513653</v>
      </c>
      <c r="V68" s="197">
        <v>648</v>
      </c>
      <c r="W68" s="197">
        <v>7.5</v>
      </c>
      <c r="X68" s="197">
        <v>0</v>
      </c>
      <c r="Y68" s="197">
        <v>0</v>
      </c>
      <c r="Z68" s="197">
        <v>7.5</v>
      </c>
      <c r="AA68" s="198">
        <v>0.20166304766018203</v>
      </c>
      <c r="AC68" s="196">
        <v>1.21</v>
      </c>
      <c r="AD68" s="197">
        <v>0.30247285745136532</v>
      </c>
      <c r="AE68" s="279">
        <v>0.75623642872568264</v>
      </c>
      <c r="AF68" s="199">
        <v>65.338827441898985</v>
      </c>
      <c r="AH68" s="196">
        <v>65.338827441898985</v>
      </c>
      <c r="AI68" s="120">
        <v>40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20">
        <v>0</v>
      </c>
      <c r="AR68" s="120">
        <v>0</v>
      </c>
      <c r="AS68" s="120">
        <v>0</v>
      </c>
      <c r="AT68" s="120">
        <v>0</v>
      </c>
      <c r="AU68" s="120">
        <v>0</v>
      </c>
      <c r="AV68" s="120">
        <v>0</v>
      </c>
      <c r="AW68" s="120">
        <v>0</v>
      </c>
      <c r="AX68" s="120">
        <v>0</v>
      </c>
      <c r="AY68" s="120">
        <v>0</v>
      </c>
      <c r="AZ68" s="120">
        <v>40</v>
      </c>
      <c r="BA68" s="120">
        <v>-25.338827441898985</v>
      </c>
      <c r="BB68" s="71">
        <v>1.6334706860474746</v>
      </c>
      <c r="BC68" s="120"/>
      <c r="BD68" s="120">
        <v>0</v>
      </c>
      <c r="BE68" s="120">
        <v>100</v>
      </c>
      <c r="BF68" s="200">
        <v>0</v>
      </c>
      <c r="BG68" s="198">
        <v>0.65338827441898983</v>
      </c>
      <c r="BI68" s="201">
        <v>1</v>
      </c>
      <c r="BJ68" s="69">
        <v>1</v>
      </c>
      <c r="BK68" s="70">
        <v>0</v>
      </c>
      <c r="BL68" s="70">
        <v>194</v>
      </c>
      <c r="BM68" s="70">
        <v>0</v>
      </c>
      <c r="BN68" s="70">
        <v>0</v>
      </c>
      <c r="BO68" s="201">
        <v>1</v>
      </c>
      <c r="BP68" s="70">
        <v>206</v>
      </c>
      <c r="BQ68" s="202">
        <v>41</v>
      </c>
      <c r="BR68" s="203">
        <v>15.590595667870041</v>
      </c>
      <c r="BS68" s="120">
        <v>5608.5083393501791</v>
      </c>
      <c r="BT68" s="200"/>
      <c r="BU68" s="204">
        <v>125.77226666666665</v>
      </c>
      <c r="BV68" s="16"/>
      <c r="BW68" s="205">
        <v>130.67765488379797</v>
      </c>
      <c r="BX68" s="206">
        <v>3977.501120525601</v>
      </c>
      <c r="BY68" s="207">
        <v>47730.01344630721</v>
      </c>
      <c r="BZ68" s="16"/>
      <c r="CA68" s="203">
        <v>0.89</v>
      </c>
      <c r="CB68" s="206">
        <v>116.30311284658019</v>
      </c>
      <c r="CC68" s="206">
        <v>3539.9759972677844</v>
      </c>
      <c r="CD68" s="208">
        <v>42479.711967213414</v>
      </c>
      <c r="CF68" s="193">
        <v>0</v>
      </c>
      <c r="CG68" s="120">
        <v>0</v>
      </c>
      <c r="CH68" s="120">
        <v>0</v>
      </c>
      <c r="CI68" s="194">
        <v>0</v>
      </c>
      <c r="CJ68" s="193">
        <v>76.190476190476204</v>
      </c>
      <c r="CK68" s="120">
        <v>9.9563927530512757</v>
      </c>
      <c r="CL68" s="120">
        <v>303.04770442099817</v>
      </c>
      <c r="CM68" s="194">
        <v>3636.5724530519783</v>
      </c>
      <c r="CN68" s="193">
        <v>9.5238095238095255</v>
      </c>
      <c r="CO68" s="120">
        <v>1.2445490941314095</v>
      </c>
      <c r="CP68" s="120">
        <v>37.880963052624772</v>
      </c>
      <c r="CQ68" s="194">
        <v>454.57155663149729</v>
      </c>
      <c r="CR68" s="193">
        <v>0</v>
      </c>
      <c r="CS68" s="120">
        <v>0</v>
      </c>
      <c r="CT68" s="120">
        <v>0</v>
      </c>
      <c r="CU68" s="194">
        <v>0</v>
      </c>
    </row>
    <row r="69" spans="2:99" x14ac:dyDescent="0.3">
      <c r="B69" s="119">
        <v>12</v>
      </c>
      <c r="C69" s="252">
        <v>2035</v>
      </c>
      <c r="D69" s="62">
        <v>521.75242264412464</v>
      </c>
      <c r="E69" s="278">
        <v>1.0000479478512796</v>
      </c>
      <c r="F69" s="69">
        <v>521.77743955169035</v>
      </c>
      <c r="G69" s="120">
        <v>167.67922170275952</v>
      </c>
      <c r="H69" s="62">
        <v>195</v>
      </c>
      <c r="I69" s="253">
        <v>208</v>
      </c>
      <c r="J69" s="174"/>
      <c r="K69" s="193">
        <v>87.49</v>
      </c>
      <c r="L69" s="279">
        <v>1.0126157407407406</v>
      </c>
      <c r="M69" s="279">
        <v>1.22</v>
      </c>
      <c r="N69" s="279">
        <v>1.83</v>
      </c>
      <c r="O69" s="63">
        <v>0.24997756814162425</v>
      </c>
      <c r="P69" s="194">
        <v>0.30497263313278156</v>
      </c>
      <c r="Q69" s="195">
        <v>1.5249726331327815</v>
      </c>
      <c r="R69" s="120">
        <v>131.75763550267231</v>
      </c>
      <c r="S69" s="194">
        <v>48124.480000000003</v>
      </c>
      <c r="T69" s="178"/>
      <c r="U69" s="196">
        <v>1.5249726331327815</v>
      </c>
      <c r="V69" s="197">
        <v>648</v>
      </c>
      <c r="W69" s="197">
        <v>7.5</v>
      </c>
      <c r="X69" s="197">
        <v>0</v>
      </c>
      <c r="Y69" s="197">
        <v>0</v>
      </c>
      <c r="Z69" s="197">
        <v>7.5</v>
      </c>
      <c r="AA69" s="198">
        <v>0.20332968441770422</v>
      </c>
      <c r="AC69" s="196">
        <v>1.22</v>
      </c>
      <c r="AD69" s="197">
        <v>0.30497263313278156</v>
      </c>
      <c r="AE69" s="279">
        <v>0.76248631656639076</v>
      </c>
      <c r="AF69" s="199">
        <v>65.878817751336157</v>
      </c>
      <c r="AH69" s="196">
        <v>65.878817751336157</v>
      </c>
      <c r="AI69" s="120">
        <v>40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20">
        <v>0</v>
      </c>
      <c r="AR69" s="120">
        <v>0</v>
      </c>
      <c r="AS69" s="120">
        <v>0</v>
      </c>
      <c r="AT69" s="120">
        <v>0</v>
      </c>
      <c r="AU69" s="120">
        <v>0</v>
      </c>
      <c r="AV69" s="120">
        <v>0</v>
      </c>
      <c r="AW69" s="120">
        <v>0</v>
      </c>
      <c r="AX69" s="120">
        <v>0</v>
      </c>
      <c r="AY69" s="120">
        <v>0</v>
      </c>
      <c r="AZ69" s="120">
        <v>40</v>
      </c>
      <c r="BA69" s="120">
        <v>-25.878817751336157</v>
      </c>
      <c r="BB69" s="71">
        <v>1.6469704437834038</v>
      </c>
      <c r="BC69" s="120"/>
      <c r="BD69" s="120">
        <v>0</v>
      </c>
      <c r="BE69" s="120">
        <v>100</v>
      </c>
      <c r="BF69" s="200">
        <v>0</v>
      </c>
      <c r="BG69" s="198">
        <v>0.65878817751336161</v>
      </c>
      <c r="BI69" s="201">
        <v>1</v>
      </c>
      <c r="BJ69" s="69">
        <v>1</v>
      </c>
      <c r="BK69" s="70">
        <v>0</v>
      </c>
      <c r="BL69" s="70">
        <v>195</v>
      </c>
      <c r="BM69" s="70">
        <v>0</v>
      </c>
      <c r="BN69" s="70">
        <v>0</v>
      </c>
      <c r="BO69" s="201">
        <v>2</v>
      </c>
      <c r="BP69" s="70">
        <v>208</v>
      </c>
      <c r="BQ69" s="202">
        <v>42</v>
      </c>
      <c r="BR69" s="203">
        <v>15.590595667870041</v>
      </c>
      <c r="BS69" s="120">
        <v>5624.0989350180489</v>
      </c>
      <c r="BT69" s="200"/>
      <c r="BU69" s="204">
        <v>125.77226666666665</v>
      </c>
      <c r="BV69" s="16"/>
      <c r="BW69" s="205">
        <v>131.75763550267231</v>
      </c>
      <c r="BX69" s="206">
        <v>4010.3730306125885</v>
      </c>
      <c r="BY69" s="207">
        <v>48124.476367351061</v>
      </c>
      <c r="BZ69" s="16"/>
      <c r="CA69" s="203">
        <v>0.89</v>
      </c>
      <c r="CB69" s="206">
        <v>117.26429559737836</v>
      </c>
      <c r="CC69" s="206">
        <v>3569.2319972452042</v>
      </c>
      <c r="CD69" s="208">
        <v>42830.78396694245</v>
      </c>
      <c r="CF69" s="193">
        <v>0</v>
      </c>
      <c r="CG69" s="120">
        <v>0</v>
      </c>
      <c r="CH69" s="120">
        <v>0</v>
      </c>
      <c r="CI69" s="194">
        <v>0</v>
      </c>
      <c r="CJ69" s="193">
        <v>76.190476190476204</v>
      </c>
      <c r="CK69" s="120">
        <v>10.038676990679797</v>
      </c>
      <c r="CL69" s="120">
        <v>305.55223090381634</v>
      </c>
      <c r="CM69" s="194">
        <v>3666.6267708457958</v>
      </c>
      <c r="CN69" s="193">
        <v>9.5238095238095255</v>
      </c>
      <c r="CO69" s="120">
        <v>1.2548346238349746</v>
      </c>
      <c r="CP69" s="120">
        <v>38.194028862977042</v>
      </c>
      <c r="CQ69" s="194">
        <v>458.32834635572448</v>
      </c>
      <c r="CR69" s="193">
        <v>0</v>
      </c>
      <c r="CS69" s="120">
        <v>0</v>
      </c>
      <c r="CT69" s="120">
        <v>0</v>
      </c>
      <c r="CU69" s="194">
        <v>0</v>
      </c>
    </row>
    <row r="70" spans="2:99" x14ac:dyDescent="0.3">
      <c r="B70" s="119">
        <v>13</v>
      </c>
      <c r="C70" s="252">
        <v>2036</v>
      </c>
      <c r="D70" s="62">
        <v>523.42203039658591</v>
      </c>
      <c r="E70" s="278">
        <v>1.0000479478512796</v>
      </c>
      <c r="F70" s="69">
        <v>523.44712735825578</v>
      </c>
      <c r="G70" s="120">
        <v>167.67922170275952</v>
      </c>
      <c r="H70" s="62">
        <v>195</v>
      </c>
      <c r="I70" s="253">
        <v>208</v>
      </c>
      <c r="J70" s="174"/>
      <c r="K70" s="193">
        <v>87.77</v>
      </c>
      <c r="L70" s="279">
        <v>1.0158564814814814</v>
      </c>
      <c r="M70" s="279">
        <v>1.22</v>
      </c>
      <c r="N70" s="279">
        <v>1.83</v>
      </c>
      <c r="O70" s="63">
        <v>0.24997756814162425</v>
      </c>
      <c r="P70" s="194">
        <v>0.30497263313278156</v>
      </c>
      <c r="Q70" s="195">
        <v>1.5249726331327815</v>
      </c>
      <c r="R70" s="120">
        <v>131.75763550267231</v>
      </c>
      <c r="S70" s="194">
        <v>48124.480000000003</v>
      </c>
      <c r="T70" s="178"/>
      <c r="U70" s="196">
        <v>1.5249726331327815</v>
      </c>
      <c r="V70" s="197">
        <v>648</v>
      </c>
      <c r="W70" s="197">
        <v>7.5</v>
      </c>
      <c r="X70" s="197">
        <v>0</v>
      </c>
      <c r="Y70" s="197">
        <v>0</v>
      </c>
      <c r="Z70" s="197">
        <v>7.5</v>
      </c>
      <c r="AA70" s="198">
        <v>0.20332968441770422</v>
      </c>
      <c r="AC70" s="196">
        <v>1.22</v>
      </c>
      <c r="AD70" s="197">
        <v>0.30497263313278156</v>
      </c>
      <c r="AE70" s="279">
        <v>0.76248631656639076</v>
      </c>
      <c r="AF70" s="199">
        <v>65.878817751336157</v>
      </c>
      <c r="AH70" s="196">
        <v>65.878817751336157</v>
      </c>
      <c r="AI70" s="120">
        <v>40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20">
        <v>0</v>
      </c>
      <c r="AR70" s="120">
        <v>0</v>
      </c>
      <c r="AS70" s="120">
        <v>0</v>
      </c>
      <c r="AT70" s="120">
        <v>0</v>
      </c>
      <c r="AU70" s="120">
        <v>0</v>
      </c>
      <c r="AV70" s="120">
        <v>0</v>
      </c>
      <c r="AW70" s="120">
        <v>0</v>
      </c>
      <c r="AX70" s="120">
        <v>0</v>
      </c>
      <c r="AY70" s="120">
        <v>0</v>
      </c>
      <c r="AZ70" s="120">
        <v>40</v>
      </c>
      <c r="BA70" s="120">
        <v>-25.878817751336157</v>
      </c>
      <c r="BB70" s="71">
        <v>1.6469704437834038</v>
      </c>
      <c r="BC70" s="120"/>
      <c r="BD70" s="120">
        <v>0</v>
      </c>
      <c r="BE70" s="120">
        <v>100</v>
      </c>
      <c r="BF70" s="200">
        <v>0</v>
      </c>
      <c r="BG70" s="198">
        <v>0.65878817751336161</v>
      </c>
      <c r="BI70" s="201">
        <v>0</v>
      </c>
      <c r="BJ70" s="69">
        <v>0</v>
      </c>
      <c r="BK70" s="70">
        <v>0</v>
      </c>
      <c r="BL70" s="70">
        <v>195</v>
      </c>
      <c r="BM70" s="70">
        <v>0</v>
      </c>
      <c r="BN70" s="70">
        <v>0</v>
      </c>
      <c r="BO70" s="201">
        <v>0</v>
      </c>
      <c r="BP70" s="70">
        <v>208</v>
      </c>
      <c r="BQ70" s="202">
        <v>42</v>
      </c>
      <c r="BR70" s="203">
        <v>0</v>
      </c>
      <c r="BS70" s="120">
        <v>5624.0989350180489</v>
      </c>
      <c r="BT70" s="200"/>
      <c r="BU70" s="204">
        <v>125.77226666666665</v>
      </c>
      <c r="BV70" s="16"/>
      <c r="BW70" s="205">
        <v>131.75763550267231</v>
      </c>
      <c r="BX70" s="206">
        <v>4010.3730306125885</v>
      </c>
      <c r="BY70" s="207">
        <v>48124.476367351061</v>
      </c>
      <c r="BZ70" s="16"/>
      <c r="CA70" s="203">
        <v>0.89</v>
      </c>
      <c r="CB70" s="206">
        <v>117.26429559737836</v>
      </c>
      <c r="CC70" s="206">
        <v>3569.2319972452042</v>
      </c>
      <c r="CD70" s="208">
        <v>42830.78396694245</v>
      </c>
      <c r="CF70" s="193">
        <v>0</v>
      </c>
      <c r="CG70" s="120">
        <v>0</v>
      </c>
      <c r="CH70" s="120">
        <v>0</v>
      </c>
      <c r="CI70" s="194">
        <v>0</v>
      </c>
      <c r="CJ70" s="193">
        <v>76.190476190476204</v>
      </c>
      <c r="CK70" s="120">
        <v>10.038676990679797</v>
      </c>
      <c r="CL70" s="120">
        <v>305.55223090381634</v>
      </c>
      <c r="CM70" s="194">
        <v>3666.6267708457958</v>
      </c>
      <c r="CN70" s="193">
        <v>9.5238095238095255</v>
      </c>
      <c r="CO70" s="120">
        <v>1.2548346238349746</v>
      </c>
      <c r="CP70" s="120">
        <v>38.194028862977042</v>
      </c>
      <c r="CQ70" s="194">
        <v>458.32834635572448</v>
      </c>
      <c r="CR70" s="193">
        <v>0</v>
      </c>
      <c r="CS70" s="120">
        <v>0</v>
      </c>
      <c r="CT70" s="120">
        <v>0</v>
      </c>
      <c r="CU70" s="194">
        <v>0</v>
      </c>
    </row>
    <row r="71" spans="2:99" x14ac:dyDescent="0.3">
      <c r="B71" s="119">
        <v>14</v>
      </c>
      <c r="C71" s="252">
        <v>2037</v>
      </c>
      <c r="D71" s="62">
        <v>524.99229648777566</v>
      </c>
      <c r="E71" s="278">
        <v>1.0000479478512796</v>
      </c>
      <c r="F71" s="69">
        <v>525.01746874033063</v>
      </c>
      <c r="G71" s="120">
        <v>167.67922170275952</v>
      </c>
      <c r="H71" s="62">
        <v>196</v>
      </c>
      <c r="I71" s="253">
        <v>209</v>
      </c>
      <c r="J71" s="174"/>
      <c r="K71" s="193">
        <v>88.03</v>
      </c>
      <c r="L71" s="279">
        <v>1.0188657407407407</v>
      </c>
      <c r="M71" s="279">
        <v>1.22</v>
      </c>
      <c r="N71" s="279">
        <v>1.83</v>
      </c>
      <c r="O71" s="63">
        <v>0.24997756814162425</v>
      </c>
      <c r="P71" s="194">
        <v>0.30497263313278156</v>
      </c>
      <c r="Q71" s="195">
        <v>1.5249726331327815</v>
      </c>
      <c r="R71" s="120">
        <v>131.75763550267231</v>
      </c>
      <c r="S71" s="194">
        <v>48124.480000000003</v>
      </c>
      <c r="T71" s="178"/>
      <c r="U71" s="196">
        <v>1.5249726331327815</v>
      </c>
      <c r="V71" s="197">
        <v>648</v>
      </c>
      <c r="W71" s="197">
        <v>7.5</v>
      </c>
      <c r="X71" s="197">
        <v>0</v>
      </c>
      <c r="Y71" s="197">
        <v>0</v>
      </c>
      <c r="Z71" s="197">
        <v>7.5</v>
      </c>
      <c r="AA71" s="198">
        <v>0.20332968441770422</v>
      </c>
      <c r="AC71" s="196">
        <v>1.22</v>
      </c>
      <c r="AD71" s="197">
        <v>0.30497263313278156</v>
      </c>
      <c r="AE71" s="279">
        <v>0.76248631656639076</v>
      </c>
      <c r="AF71" s="199">
        <v>65.878817751336157</v>
      </c>
      <c r="AH71" s="196">
        <v>65.878817751336157</v>
      </c>
      <c r="AI71" s="120">
        <v>40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0">
        <v>0</v>
      </c>
      <c r="AP71" s="120">
        <v>0</v>
      </c>
      <c r="AQ71" s="120">
        <v>0</v>
      </c>
      <c r="AR71" s="120">
        <v>0</v>
      </c>
      <c r="AS71" s="120">
        <v>0</v>
      </c>
      <c r="AT71" s="120">
        <v>0</v>
      </c>
      <c r="AU71" s="120">
        <v>0</v>
      </c>
      <c r="AV71" s="120">
        <v>0</v>
      </c>
      <c r="AW71" s="120">
        <v>0</v>
      </c>
      <c r="AX71" s="120">
        <v>0</v>
      </c>
      <c r="AY71" s="120">
        <v>0</v>
      </c>
      <c r="AZ71" s="120">
        <v>40</v>
      </c>
      <c r="BA71" s="120">
        <v>-25.878817751336157</v>
      </c>
      <c r="BB71" s="71">
        <v>1.6469704437834038</v>
      </c>
      <c r="BC71" s="120"/>
      <c r="BD71" s="120">
        <v>0</v>
      </c>
      <c r="BE71" s="120">
        <v>100</v>
      </c>
      <c r="BF71" s="200">
        <v>0</v>
      </c>
      <c r="BG71" s="198">
        <v>0.65878817751336161</v>
      </c>
      <c r="BI71" s="201">
        <v>1</v>
      </c>
      <c r="BJ71" s="69">
        <v>1</v>
      </c>
      <c r="BK71" s="70">
        <v>0</v>
      </c>
      <c r="BL71" s="70">
        <v>196</v>
      </c>
      <c r="BM71" s="70">
        <v>0</v>
      </c>
      <c r="BN71" s="70">
        <v>0</v>
      </c>
      <c r="BO71" s="201">
        <v>1</v>
      </c>
      <c r="BP71" s="216">
        <v>209</v>
      </c>
      <c r="BQ71" s="202">
        <v>42</v>
      </c>
      <c r="BR71" s="203">
        <v>15.590595667870041</v>
      </c>
      <c r="BS71" s="120">
        <v>5639.6895306859187</v>
      </c>
      <c r="BT71" s="200"/>
      <c r="BU71" s="204">
        <v>125.77226666666665</v>
      </c>
      <c r="BV71" s="16"/>
      <c r="BW71" s="205">
        <v>131.75763550267231</v>
      </c>
      <c r="BX71" s="206">
        <v>4010.3730306125885</v>
      </c>
      <c r="BY71" s="207">
        <v>48124.476367351061</v>
      </c>
      <c r="BZ71" s="16"/>
      <c r="CA71" s="203">
        <v>0.89</v>
      </c>
      <c r="CB71" s="206">
        <v>117.26429559737836</v>
      </c>
      <c r="CC71" s="206">
        <v>3569.2319972452042</v>
      </c>
      <c r="CD71" s="208">
        <v>42830.78396694245</v>
      </c>
      <c r="CF71" s="193">
        <v>0</v>
      </c>
      <c r="CG71" s="120">
        <v>0</v>
      </c>
      <c r="CH71" s="120">
        <v>0</v>
      </c>
      <c r="CI71" s="194">
        <v>0</v>
      </c>
      <c r="CJ71" s="193">
        <v>76.190476190476204</v>
      </c>
      <c r="CK71" s="120">
        <v>10.038676990679797</v>
      </c>
      <c r="CL71" s="120">
        <v>305.55223090381634</v>
      </c>
      <c r="CM71" s="194">
        <v>3666.6267708457958</v>
      </c>
      <c r="CN71" s="193">
        <v>9.5238095238095255</v>
      </c>
      <c r="CO71" s="120">
        <v>1.2548346238349746</v>
      </c>
      <c r="CP71" s="120">
        <v>38.194028862977042</v>
      </c>
      <c r="CQ71" s="194">
        <v>458.32834635572448</v>
      </c>
      <c r="CR71" s="193">
        <v>0</v>
      </c>
      <c r="CS71" s="120">
        <v>0</v>
      </c>
      <c r="CT71" s="120">
        <v>0</v>
      </c>
      <c r="CU71" s="194">
        <v>0</v>
      </c>
    </row>
    <row r="72" spans="2:99" x14ac:dyDescent="0.3">
      <c r="B72" s="119">
        <v>15</v>
      </c>
      <c r="C72" s="252">
        <v>2038</v>
      </c>
      <c r="D72" s="62">
        <v>526.4097756882926</v>
      </c>
      <c r="E72" s="278">
        <v>1.0000479478512796</v>
      </c>
      <c r="F72" s="69">
        <v>526.43501590592939</v>
      </c>
      <c r="G72" s="120">
        <v>167.67922170275952</v>
      </c>
      <c r="H72" s="62">
        <v>197</v>
      </c>
      <c r="I72" s="253">
        <v>210</v>
      </c>
      <c r="J72" s="174"/>
      <c r="K72" s="193">
        <v>88.27</v>
      </c>
      <c r="L72" s="279">
        <v>1.0216435185185184</v>
      </c>
      <c r="M72" s="279">
        <v>1.23</v>
      </c>
      <c r="N72" s="279">
        <v>1.85</v>
      </c>
      <c r="O72" s="63">
        <v>0.24997756814162425</v>
      </c>
      <c r="P72" s="194">
        <v>0.30747240881419785</v>
      </c>
      <c r="Q72" s="195">
        <v>1.5374724088141978</v>
      </c>
      <c r="R72" s="120">
        <v>132.83761612154669</v>
      </c>
      <c r="S72" s="194">
        <v>48518.94</v>
      </c>
      <c r="T72" s="178"/>
      <c r="U72" s="196">
        <v>1.5374724088141978</v>
      </c>
      <c r="V72" s="197">
        <v>648</v>
      </c>
      <c r="W72" s="197">
        <v>7.5</v>
      </c>
      <c r="X72" s="197">
        <v>0</v>
      </c>
      <c r="Y72" s="197">
        <v>0</v>
      </c>
      <c r="Z72" s="197">
        <v>7.5</v>
      </c>
      <c r="AA72" s="198">
        <v>0.20499632117522637</v>
      </c>
      <c r="AC72" s="196">
        <v>1.23</v>
      </c>
      <c r="AD72" s="197">
        <v>0.30747240881419785</v>
      </c>
      <c r="AE72" s="279">
        <v>0.76873620440709889</v>
      </c>
      <c r="AF72" s="199">
        <v>66.418808060773344</v>
      </c>
      <c r="AH72" s="196">
        <v>66.418808060773344</v>
      </c>
      <c r="AI72" s="120">
        <v>40</v>
      </c>
      <c r="AJ72" s="120">
        <v>0</v>
      </c>
      <c r="AK72" s="120">
        <v>0</v>
      </c>
      <c r="AL72" s="120">
        <v>0</v>
      </c>
      <c r="AM72" s="120">
        <v>0</v>
      </c>
      <c r="AN72" s="120">
        <v>0</v>
      </c>
      <c r="AO72" s="120">
        <v>0</v>
      </c>
      <c r="AP72" s="120">
        <v>0</v>
      </c>
      <c r="AQ72" s="120">
        <v>0</v>
      </c>
      <c r="AR72" s="120">
        <v>0</v>
      </c>
      <c r="AS72" s="120">
        <v>0</v>
      </c>
      <c r="AT72" s="120">
        <v>0</v>
      </c>
      <c r="AU72" s="120">
        <v>0</v>
      </c>
      <c r="AV72" s="120">
        <v>0</v>
      </c>
      <c r="AW72" s="120">
        <v>0</v>
      </c>
      <c r="AX72" s="120">
        <v>0</v>
      </c>
      <c r="AY72" s="120">
        <v>0</v>
      </c>
      <c r="AZ72" s="120">
        <v>40</v>
      </c>
      <c r="BA72" s="120">
        <v>-26.418808060773344</v>
      </c>
      <c r="BB72" s="71">
        <v>1.6604702015193336</v>
      </c>
      <c r="BC72" s="120"/>
      <c r="BD72" s="120">
        <v>0</v>
      </c>
      <c r="BE72" s="120">
        <v>100</v>
      </c>
      <c r="BF72" s="200">
        <v>0</v>
      </c>
      <c r="BG72" s="198">
        <v>0.66418808060773349</v>
      </c>
      <c r="BI72" s="201">
        <v>1</v>
      </c>
      <c r="BJ72" s="69">
        <v>1</v>
      </c>
      <c r="BK72" s="70">
        <v>0</v>
      </c>
      <c r="BL72" s="70">
        <v>197</v>
      </c>
      <c r="BM72" s="70">
        <v>0</v>
      </c>
      <c r="BN72" s="70">
        <v>0</v>
      </c>
      <c r="BO72" s="201">
        <v>1</v>
      </c>
      <c r="BP72" s="216">
        <v>210</v>
      </c>
      <c r="BQ72" s="202">
        <v>42</v>
      </c>
      <c r="BR72" s="203">
        <v>15.590595667870041</v>
      </c>
      <c r="BS72" s="120">
        <v>5655.2801263537885</v>
      </c>
      <c r="BT72" s="200"/>
      <c r="BU72" s="204">
        <v>125.77226666666665</v>
      </c>
      <c r="BV72" s="16"/>
      <c r="BW72" s="205">
        <v>132.83761612154669</v>
      </c>
      <c r="BX72" s="206">
        <v>4043.244940699577</v>
      </c>
      <c r="BY72" s="207">
        <v>48518.939288394926</v>
      </c>
      <c r="BZ72" s="16"/>
      <c r="CA72" s="203">
        <v>0.89</v>
      </c>
      <c r="CB72" s="206">
        <v>118.22547834817655</v>
      </c>
      <c r="CC72" s="206">
        <v>3598.487997222624</v>
      </c>
      <c r="CD72" s="208">
        <v>43181.855966671486</v>
      </c>
      <c r="CF72" s="193">
        <v>0</v>
      </c>
      <c r="CG72" s="120">
        <v>0</v>
      </c>
      <c r="CH72" s="120">
        <v>0</v>
      </c>
      <c r="CI72" s="194">
        <v>0</v>
      </c>
      <c r="CJ72" s="193">
        <v>76.190476190476204</v>
      </c>
      <c r="CK72" s="120">
        <v>10.120961228308319</v>
      </c>
      <c r="CL72" s="120">
        <v>308.0567573866345</v>
      </c>
      <c r="CM72" s="194">
        <v>3696.6810886396138</v>
      </c>
      <c r="CN72" s="193">
        <v>9.5238095238095255</v>
      </c>
      <c r="CO72" s="120">
        <v>1.2651201535385399</v>
      </c>
      <c r="CP72" s="120">
        <v>38.507094673329313</v>
      </c>
      <c r="CQ72" s="194">
        <v>462.08513607995172</v>
      </c>
      <c r="CR72" s="193">
        <v>0</v>
      </c>
      <c r="CS72" s="120">
        <v>0</v>
      </c>
      <c r="CT72" s="120">
        <v>0</v>
      </c>
      <c r="CU72" s="194">
        <v>0</v>
      </c>
    </row>
    <row r="73" spans="2:99" x14ac:dyDescent="0.3">
      <c r="B73" s="119">
        <v>16</v>
      </c>
      <c r="C73" s="252">
        <v>2039</v>
      </c>
      <c r="D73" s="62">
        <v>527.67315914994458</v>
      </c>
      <c r="E73" s="278">
        <v>1.0000479478512796</v>
      </c>
      <c r="F73" s="69">
        <v>527.69845994410377</v>
      </c>
      <c r="G73" s="120">
        <v>167.67922170275952</v>
      </c>
      <c r="H73" s="62">
        <v>197</v>
      </c>
      <c r="I73" s="253">
        <v>210</v>
      </c>
      <c r="J73" s="174"/>
      <c r="K73" s="193">
        <v>88.48</v>
      </c>
      <c r="L73" s="279">
        <v>1.0240740740740741</v>
      </c>
      <c r="M73" s="279">
        <v>1.23</v>
      </c>
      <c r="N73" s="279">
        <v>1.85</v>
      </c>
      <c r="O73" s="63">
        <v>0.24997756814162425</v>
      </c>
      <c r="P73" s="194">
        <v>0.30747240881419785</v>
      </c>
      <c r="Q73" s="195">
        <v>1.5374724088141978</v>
      </c>
      <c r="R73" s="120">
        <v>132.83761612154669</v>
      </c>
      <c r="S73" s="194">
        <v>48518.94</v>
      </c>
      <c r="T73" s="178"/>
      <c r="U73" s="196">
        <v>1.5374724088141978</v>
      </c>
      <c r="V73" s="197">
        <v>648</v>
      </c>
      <c r="W73" s="197">
        <v>7.5</v>
      </c>
      <c r="X73" s="197">
        <v>0</v>
      </c>
      <c r="Y73" s="197">
        <v>0</v>
      </c>
      <c r="Z73" s="197">
        <v>7.5</v>
      </c>
      <c r="AA73" s="198">
        <v>0.20499632117522637</v>
      </c>
      <c r="AC73" s="196">
        <v>1.23</v>
      </c>
      <c r="AD73" s="197">
        <v>0.30747240881419785</v>
      </c>
      <c r="AE73" s="279">
        <v>0.76873620440709889</v>
      </c>
      <c r="AF73" s="199">
        <v>66.418808060773344</v>
      </c>
      <c r="AH73" s="196">
        <v>66.418808060773344</v>
      </c>
      <c r="AI73" s="120">
        <v>40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0">
        <v>0</v>
      </c>
      <c r="AR73" s="120">
        <v>0</v>
      </c>
      <c r="AS73" s="120">
        <v>0</v>
      </c>
      <c r="AT73" s="120">
        <v>0</v>
      </c>
      <c r="AU73" s="120">
        <v>0</v>
      </c>
      <c r="AV73" s="120">
        <v>0</v>
      </c>
      <c r="AW73" s="120">
        <v>0</v>
      </c>
      <c r="AX73" s="120">
        <v>0</v>
      </c>
      <c r="AY73" s="120">
        <v>0</v>
      </c>
      <c r="AZ73" s="120">
        <v>40</v>
      </c>
      <c r="BA73" s="120">
        <v>-26.418808060773344</v>
      </c>
      <c r="BB73" s="71">
        <v>1.6604702015193336</v>
      </c>
      <c r="BC73" s="120"/>
      <c r="BD73" s="120">
        <v>0</v>
      </c>
      <c r="BE73" s="120">
        <v>100</v>
      </c>
      <c r="BF73" s="200">
        <v>0</v>
      </c>
      <c r="BG73" s="198">
        <v>0.66418808060773349</v>
      </c>
      <c r="BI73" s="201">
        <v>0</v>
      </c>
      <c r="BJ73" s="69">
        <v>0</v>
      </c>
      <c r="BK73" s="70">
        <v>0</v>
      </c>
      <c r="BL73" s="70">
        <v>197</v>
      </c>
      <c r="BM73" s="70">
        <v>0</v>
      </c>
      <c r="BN73" s="70">
        <v>0</v>
      </c>
      <c r="BO73" s="201">
        <v>0</v>
      </c>
      <c r="BP73" s="70">
        <v>210</v>
      </c>
      <c r="BQ73" s="202">
        <v>42</v>
      </c>
      <c r="BR73" s="203">
        <v>0</v>
      </c>
      <c r="BS73" s="120">
        <v>5655.2801263537885</v>
      </c>
      <c r="BT73" s="200"/>
      <c r="BU73" s="204">
        <v>0</v>
      </c>
      <c r="BV73" s="16"/>
      <c r="BW73" s="205">
        <v>132.83761612154669</v>
      </c>
      <c r="BX73" s="206">
        <v>4043.244940699577</v>
      </c>
      <c r="BY73" s="207">
        <v>48518.939288394926</v>
      </c>
      <c r="BZ73" s="16"/>
      <c r="CA73" s="203">
        <v>0.89</v>
      </c>
      <c r="CB73" s="206">
        <v>118.22547834817655</v>
      </c>
      <c r="CC73" s="206">
        <v>3598.487997222624</v>
      </c>
      <c r="CD73" s="208">
        <v>43181.855966671486</v>
      </c>
      <c r="CF73" s="193">
        <v>0</v>
      </c>
      <c r="CG73" s="120">
        <v>0</v>
      </c>
      <c r="CH73" s="120">
        <v>0</v>
      </c>
      <c r="CI73" s="194">
        <v>0</v>
      </c>
      <c r="CJ73" s="193">
        <v>76.190476190476204</v>
      </c>
      <c r="CK73" s="120">
        <v>10.120961228308319</v>
      </c>
      <c r="CL73" s="120">
        <v>308.0567573866345</v>
      </c>
      <c r="CM73" s="194">
        <v>3696.6810886396138</v>
      </c>
      <c r="CN73" s="193">
        <v>9.5238095238095255</v>
      </c>
      <c r="CO73" s="120">
        <v>1.2651201535385399</v>
      </c>
      <c r="CP73" s="120">
        <v>38.507094673329313</v>
      </c>
      <c r="CQ73" s="194">
        <v>462.08513607995172</v>
      </c>
      <c r="CR73" s="193">
        <v>0</v>
      </c>
      <c r="CS73" s="120">
        <v>0</v>
      </c>
      <c r="CT73" s="120">
        <v>0</v>
      </c>
      <c r="CU73" s="194">
        <v>0</v>
      </c>
    </row>
    <row r="74" spans="2:99" x14ac:dyDescent="0.3">
      <c r="B74" s="119">
        <v>17</v>
      </c>
      <c r="C74" s="252">
        <v>2040</v>
      </c>
      <c r="D74" s="62">
        <v>528.83404010007439</v>
      </c>
      <c r="E74" s="278">
        <v>1.0000479478512796</v>
      </c>
      <c r="F74" s="69">
        <v>528.85939655598065</v>
      </c>
      <c r="G74" s="120">
        <v>167.67922170275952</v>
      </c>
      <c r="H74" s="62">
        <v>197</v>
      </c>
      <c r="I74" s="253">
        <v>210</v>
      </c>
      <c r="J74" s="174"/>
      <c r="K74" s="193">
        <v>88.68</v>
      </c>
      <c r="L74" s="279">
        <v>1.026388888888889</v>
      </c>
      <c r="M74" s="279">
        <v>1.23</v>
      </c>
      <c r="N74" s="279">
        <v>1.85</v>
      </c>
      <c r="O74" s="63">
        <v>0.24997756814162425</v>
      </c>
      <c r="P74" s="194">
        <v>0.30747240881419785</v>
      </c>
      <c r="Q74" s="195">
        <v>1.5374724088141978</v>
      </c>
      <c r="R74" s="120">
        <v>132.83761612154669</v>
      </c>
      <c r="S74" s="194">
        <v>48518.94</v>
      </c>
      <c r="T74" s="178"/>
      <c r="U74" s="196">
        <v>1.5374724088141978</v>
      </c>
      <c r="V74" s="197">
        <v>648</v>
      </c>
      <c r="W74" s="197">
        <v>7.5</v>
      </c>
      <c r="X74" s="197">
        <v>0</v>
      </c>
      <c r="Y74" s="197">
        <v>0</v>
      </c>
      <c r="Z74" s="197">
        <v>7.5</v>
      </c>
      <c r="AA74" s="198">
        <v>0.20499632117522637</v>
      </c>
      <c r="AC74" s="196">
        <v>1.23</v>
      </c>
      <c r="AD74" s="197">
        <v>0.30747240881419785</v>
      </c>
      <c r="AE74" s="279">
        <v>0.76873620440709889</v>
      </c>
      <c r="AF74" s="199">
        <v>66.418808060773344</v>
      </c>
      <c r="AH74" s="196">
        <v>66.418808060773344</v>
      </c>
      <c r="AI74" s="120">
        <v>40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20">
        <v>0</v>
      </c>
      <c r="AR74" s="120">
        <v>0</v>
      </c>
      <c r="AS74" s="120">
        <v>0</v>
      </c>
      <c r="AT74" s="120">
        <v>0</v>
      </c>
      <c r="AU74" s="120">
        <v>0</v>
      </c>
      <c r="AV74" s="120">
        <v>0</v>
      </c>
      <c r="AW74" s="120">
        <v>0</v>
      </c>
      <c r="AX74" s="120">
        <v>0</v>
      </c>
      <c r="AY74" s="120">
        <v>0</v>
      </c>
      <c r="AZ74" s="120">
        <v>40</v>
      </c>
      <c r="BA74" s="120">
        <v>-26.418808060773344</v>
      </c>
      <c r="BB74" s="71">
        <v>1.6604702015193336</v>
      </c>
      <c r="BC74" s="120"/>
      <c r="BD74" s="120">
        <v>0</v>
      </c>
      <c r="BE74" s="120">
        <v>100</v>
      </c>
      <c r="BF74" s="200">
        <v>0</v>
      </c>
      <c r="BG74" s="198">
        <v>0.66418808060773349</v>
      </c>
      <c r="BI74" s="201">
        <v>0</v>
      </c>
      <c r="BJ74" s="69">
        <v>0</v>
      </c>
      <c r="BK74" s="70">
        <v>0</v>
      </c>
      <c r="BL74" s="70">
        <v>197</v>
      </c>
      <c r="BM74" s="70">
        <v>0</v>
      </c>
      <c r="BN74" s="70">
        <v>0</v>
      </c>
      <c r="BO74" s="201">
        <v>0</v>
      </c>
      <c r="BP74" s="70">
        <v>210</v>
      </c>
      <c r="BQ74" s="202">
        <v>42</v>
      </c>
      <c r="BR74" s="203">
        <v>0</v>
      </c>
      <c r="BS74" s="120">
        <v>5655.2801263537885</v>
      </c>
      <c r="BT74" s="200"/>
      <c r="BU74" s="204">
        <v>0</v>
      </c>
      <c r="BV74" s="16"/>
      <c r="BW74" s="205">
        <v>132.83761612154669</v>
      </c>
      <c r="BX74" s="206">
        <v>4043.244940699577</v>
      </c>
      <c r="BY74" s="207">
        <v>48518.939288394926</v>
      </c>
      <c r="BZ74" s="16"/>
      <c r="CA74" s="203">
        <v>0.89</v>
      </c>
      <c r="CB74" s="206">
        <v>118.22547834817655</v>
      </c>
      <c r="CC74" s="206">
        <v>3598.487997222624</v>
      </c>
      <c r="CD74" s="208">
        <v>43181.855966671486</v>
      </c>
      <c r="CF74" s="193">
        <v>0</v>
      </c>
      <c r="CG74" s="120">
        <v>0</v>
      </c>
      <c r="CH74" s="120">
        <v>0</v>
      </c>
      <c r="CI74" s="194">
        <v>0</v>
      </c>
      <c r="CJ74" s="193">
        <v>76.190476190476204</v>
      </c>
      <c r="CK74" s="120">
        <v>10.120961228308319</v>
      </c>
      <c r="CL74" s="120">
        <v>308.0567573866345</v>
      </c>
      <c r="CM74" s="194">
        <v>3696.6810886396138</v>
      </c>
      <c r="CN74" s="193">
        <v>9.5238095238095255</v>
      </c>
      <c r="CO74" s="120">
        <v>1.2651201535385399</v>
      </c>
      <c r="CP74" s="120">
        <v>38.507094673329313</v>
      </c>
      <c r="CQ74" s="194">
        <v>462.08513607995172</v>
      </c>
      <c r="CR74" s="193">
        <v>0</v>
      </c>
      <c r="CS74" s="120">
        <v>0</v>
      </c>
      <c r="CT74" s="120">
        <v>0</v>
      </c>
      <c r="CU74" s="194">
        <v>0</v>
      </c>
    </row>
    <row r="75" spans="2:99" x14ac:dyDescent="0.3">
      <c r="B75" s="119">
        <v>18</v>
      </c>
      <c r="C75" s="252">
        <v>2041</v>
      </c>
      <c r="D75" s="62">
        <v>529.83882477626457</v>
      </c>
      <c r="E75" s="278">
        <v>1.0000479478512796</v>
      </c>
      <c r="F75" s="69">
        <v>529.86422940943714</v>
      </c>
      <c r="G75" s="120">
        <v>167.67922170275952</v>
      </c>
      <c r="H75" s="62">
        <v>198</v>
      </c>
      <c r="I75" s="253">
        <v>211</v>
      </c>
      <c r="J75" s="174"/>
      <c r="K75" s="193">
        <v>88.85</v>
      </c>
      <c r="L75" s="279">
        <v>1.0283564814814814</v>
      </c>
      <c r="M75" s="279">
        <v>1.23</v>
      </c>
      <c r="N75" s="279">
        <v>1.85</v>
      </c>
      <c r="O75" s="63">
        <v>0.24997756814162425</v>
      </c>
      <c r="P75" s="194">
        <v>0.30747240881419785</v>
      </c>
      <c r="Q75" s="195">
        <v>1.5374724088141978</v>
      </c>
      <c r="R75" s="120">
        <v>132.83761612154669</v>
      </c>
      <c r="S75" s="194">
        <v>48518.94</v>
      </c>
      <c r="T75" s="178"/>
      <c r="U75" s="196">
        <v>1.5374724088141978</v>
      </c>
      <c r="V75" s="197">
        <v>648</v>
      </c>
      <c r="W75" s="197">
        <v>7.5</v>
      </c>
      <c r="X75" s="197">
        <v>0</v>
      </c>
      <c r="Y75" s="197">
        <v>0</v>
      </c>
      <c r="Z75" s="197">
        <v>7.5</v>
      </c>
      <c r="AA75" s="198">
        <v>0.20499632117522637</v>
      </c>
      <c r="AC75" s="196">
        <v>1.23</v>
      </c>
      <c r="AD75" s="197">
        <v>0.30747240881419785</v>
      </c>
      <c r="AE75" s="279">
        <v>0.76873620440709889</v>
      </c>
      <c r="AF75" s="199">
        <v>66.418808060773344</v>
      </c>
      <c r="AH75" s="196">
        <v>66.418808060773344</v>
      </c>
      <c r="AI75" s="120">
        <v>40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20">
        <v>0</v>
      </c>
      <c r="AR75" s="120">
        <v>0</v>
      </c>
      <c r="AS75" s="120">
        <v>0</v>
      </c>
      <c r="AT75" s="120">
        <v>0</v>
      </c>
      <c r="AU75" s="120">
        <v>0</v>
      </c>
      <c r="AV75" s="120">
        <v>0</v>
      </c>
      <c r="AW75" s="120">
        <v>0</v>
      </c>
      <c r="AX75" s="120">
        <v>0</v>
      </c>
      <c r="AY75" s="120">
        <v>0</v>
      </c>
      <c r="AZ75" s="120">
        <v>40</v>
      </c>
      <c r="BA75" s="120">
        <v>-26.418808060773344</v>
      </c>
      <c r="BB75" s="71">
        <v>1.6604702015193336</v>
      </c>
      <c r="BC75" s="120"/>
      <c r="BD75" s="120">
        <v>0</v>
      </c>
      <c r="BE75" s="120">
        <v>100</v>
      </c>
      <c r="BF75" s="200">
        <v>0</v>
      </c>
      <c r="BG75" s="198">
        <v>0.66418808060773349</v>
      </c>
      <c r="BI75" s="201">
        <v>1</v>
      </c>
      <c r="BJ75" s="69">
        <v>1</v>
      </c>
      <c r="BK75" s="70">
        <v>0</v>
      </c>
      <c r="BL75" s="70">
        <v>198</v>
      </c>
      <c r="BM75" s="70">
        <v>0</v>
      </c>
      <c r="BN75" s="70">
        <v>0</v>
      </c>
      <c r="BO75" s="201">
        <v>1</v>
      </c>
      <c r="BP75" s="70">
        <v>211</v>
      </c>
      <c r="BQ75" s="202">
        <v>42</v>
      </c>
      <c r="BR75" s="203">
        <v>15.590595667870041</v>
      </c>
      <c r="BS75" s="120">
        <v>5670.8707220216584</v>
      </c>
      <c r="BT75" s="200"/>
      <c r="BU75" s="204">
        <v>0</v>
      </c>
      <c r="BV75" s="16"/>
      <c r="BW75" s="205">
        <v>132.83761612154669</v>
      </c>
      <c r="BX75" s="206">
        <v>4043.244940699577</v>
      </c>
      <c r="BY75" s="207">
        <v>48518.939288394926</v>
      </c>
      <c r="BZ75" s="16"/>
      <c r="CA75" s="203">
        <v>0.89</v>
      </c>
      <c r="CB75" s="206">
        <v>118.22547834817655</v>
      </c>
      <c r="CC75" s="206">
        <v>3598.487997222624</v>
      </c>
      <c r="CD75" s="208">
        <v>43181.855966671486</v>
      </c>
      <c r="CF75" s="193">
        <v>0</v>
      </c>
      <c r="CG75" s="120">
        <v>0</v>
      </c>
      <c r="CH75" s="120">
        <v>0</v>
      </c>
      <c r="CI75" s="194">
        <v>0</v>
      </c>
      <c r="CJ75" s="193">
        <v>76.190476190476204</v>
      </c>
      <c r="CK75" s="120">
        <v>10.120961228308319</v>
      </c>
      <c r="CL75" s="120">
        <v>308.0567573866345</v>
      </c>
      <c r="CM75" s="194">
        <v>3696.6810886396138</v>
      </c>
      <c r="CN75" s="193">
        <v>9.5238095238095255</v>
      </c>
      <c r="CO75" s="120">
        <v>1.2651201535385399</v>
      </c>
      <c r="CP75" s="120">
        <v>38.507094673329313</v>
      </c>
      <c r="CQ75" s="194">
        <v>462.08513607995172</v>
      </c>
      <c r="CR75" s="193">
        <v>0</v>
      </c>
      <c r="CS75" s="120">
        <v>0</v>
      </c>
      <c r="CT75" s="120">
        <v>0</v>
      </c>
      <c r="CU75" s="194">
        <v>0</v>
      </c>
    </row>
    <row r="76" spans="2:99" x14ac:dyDescent="0.3">
      <c r="B76" s="119">
        <v>19</v>
      </c>
      <c r="C76" s="252">
        <v>2042</v>
      </c>
      <c r="D76" s="62">
        <v>530.68656689590659</v>
      </c>
      <c r="E76" s="278">
        <v>1.0000479478512796</v>
      </c>
      <c r="F76" s="69">
        <v>530.71201217649218</v>
      </c>
      <c r="G76" s="120">
        <v>167.67922170275952</v>
      </c>
      <c r="H76" s="62">
        <v>198</v>
      </c>
      <c r="I76" s="253">
        <v>211</v>
      </c>
      <c r="J76" s="174"/>
      <c r="K76" s="193">
        <v>88.99</v>
      </c>
      <c r="L76" s="279">
        <v>1.0299768518518517</v>
      </c>
      <c r="M76" s="279">
        <v>1.24</v>
      </c>
      <c r="N76" s="279">
        <v>1.86</v>
      </c>
      <c r="O76" s="63">
        <v>0.24997756814162425</v>
      </c>
      <c r="P76" s="194">
        <v>0.30997218449561409</v>
      </c>
      <c r="Q76" s="195">
        <v>1.549972184495614</v>
      </c>
      <c r="R76" s="120">
        <v>133.91759674042106</v>
      </c>
      <c r="S76" s="194">
        <v>48913.4</v>
      </c>
      <c r="T76" s="178"/>
      <c r="U76" s="196">
        <v>1.549972184495614</v>
      </c>
      <c r="V76" s="197">
        <v>648</v>
      </c>
      <c r="W76" s="197">
        <v>7.5</v>
      </c>
      <c r="X76" s="197">
        <v>0</v>
      </c>
      <c r="Y76" s="197">
        <v>0</v>
      </c>
      <c r="Z76" s="197">
        <v>7.5</v>
      </c>
      <c r="AA76" s="198">
        <v>0.20666295793274853</v>
      </c>
      <c r="AC76" s="196">
        <v>1.24</v>
      </c>
      <c r="AD76" s="197">
        <v>0.30997218449561409</v>
      </c>
      <c r="AE76" s="279">
        <v>0.77498609224780701</v>
      </c>
      <c r="AF76" s="199">
        <v>66.958798370210516</v>
      </c>
      <c r="AH76" s="196">
        <v>66.958798370210516</v>
      </c>
      <c r="AI76" s="120">
        <v>40</v>
      </c>
      <c r="AJ76" s="120">
        <v>0</v>
      </c>
      <c r="AK76" s="120">
        <v>0</v>
      </c>
      <c r="AL76" s="120">
        <v>0</v>
      </c>
      <c r="AM76" s="120">
        <v>0</v>
      </c>
      <c r="AN76" s="120">
        <v>0</v>
      </c>
      <c r="AO76" s="120">
        <v>0</v>
      </c>
      <c r="AP76" s="120">
        <v>0</v>
      </c>
      <c r="AQ76" s="120">
        <v>0</v>
      </c>
      <c r="AR76" s="120">
        <v>0</v>
      </c>
      <c r="AS76" s="120">
        <v>0</v>
      </c>
      <c r="AT76" s="120">
        <v>0</v>
      </c>
      <c r="AU76" s="120">
        <v>0</v>
      </c>
      <c r="AV76" s="120">
        <v>0</v>
      </c>
      <c r="AW76" s="120">
        <v>0</v>
      </c>
      <c r="AX76" s="120">
        <v>0</v>
      </c>
      <c r="AY76" s="120">
        <v>0</v>
      </c>
      <c r="AZ76" s="120">
        <v>40</v>
      </c>
      <c r="BA76" s="120">
        <v>-26.958798370210516</v>
      </c>
      <c r="BB76" s="71">
        <v>1.6739699592552628</v>
      </c>
      <c r="BC76" s="120"/>
      <c r="BD76" s="120">
        <v>0</v>
      </c>
      <c r="BE76" s="120">
        <v>100</v>
      </c>
      <c r="BF76" s="200">
        <v>0</v>
      </c>
      <c r="BG76" s="198">
        <v>0.66958798370210515</v>
      </c>
      <c r="BI76" s="201">
        <v>0</v>
      </c>
      <c r="BJ76" s="69">
        <v>0</v>
      </c>
      <c r="BK76" s="70">
        <v>0</v>
      </c>
      <c r="BL76" s="70">
        <v>198</v>
      </c>
      <c r="BM76" s="70">
        <v>0</v>
      </c>
      <c r="BN76" s="70">
        <v>0</v>
      </c>
      <c r="BO76" s="201">
        <v>0</v>
      </c>
      <c r="BP76" s="216">
        <v>211</v>
      </c>
      <c r="BQ76" s="202">
        <v>42</v>
      </c>
      <c r="BR76" s="203">
        <v>0</v>
      </c>
      <c r="BS76" s="120">
        <v>5670.8707220216584</v>
      </c>
      <c r="BT76" s="200"/>
      <c r="BU76" s="204">
        <v>0</v>
      </c>
      <c r="BV76" s="16"/>
      <c r="BW76" s="205">
        <v>133.91759674042106</v>
      </c>
      <c r="BX76" s="206">
        <v>4076.1168507865659</v>
      </c>
      <c r="BY76" s="207">
        <v>48913.402209438791</v>
      </c>
      <c r="BZ76" s="16"/>
      <c r="CA76" s="203">
        <v>0.89</v>
      </c>
      <c r="CB76" s="206">
        <v>119.18666109897475</v>
      </c>
      <c r="CC76" s="206">
        <v>3627.7439972000443</v>
      </c>
      <c r="CD76" s="208">
        <v>43532.92796640053</v>
      </c>
      <c r="CF76" s="193">
        <v>0</v>
      </c>
      <c r="CG76" s="120">
        <v>0</v>
      </c>
      <c r="CH76" s="120">
        <v>0</v>
      </c>
      <c r="CI76" s="194">
        <v>0</v>
      </c>
      <c r="CJ76" s="193">
        <v>76.190476190476204</v>
      </c>
      <c r="CK76" s="120">
        <v>10.203245465936844</v>
      </c>
      <c r="CL76" s="120">
        <v>310.56128386945267</v>
      </c>
      <c r="CM76" s="194">
        <v>3726.7354064334322</v>
      </c>
      <c r="CN76" s="193">
        <v>9.5238095238095255</v>
      </c>
      <c r="CO76" s="120">
        <v>1.2754056832421055</v>
      </c>
      <c r="CP76" s="120">
        <v>38.820160483681583</v>
      </c>
      <c r="CQ76" s="194">
        <v>465.84192580417903</v>
      </c>
      <c r="CR76" s="193">
        <v>0</v>
      </c>
      <c r="CS76" s="120">
        <v>0</v>
      </c>
      <c r="CT76" s="120">
        <v>0</v>
      </c>
      <c r="CU76" s="194">
        <v>0</v>
      </c>
    </row>
    <row r="77" spans="2:99" x14ac:dyDescent="0.3">
      <c r="B77" s="119">
        <v>20</v>
      </c>
      <c r="C77" s="252">
        <v>2043</v>
      </c>
      <c r="D77" s="62">
        <v>531.4295280895609</v>
      </c>
      <c r="E77" s="278">
        <v>1.0000479478512796</v>
      </c>
      <c r="F77" s="69">
        <v>531.45500899353931</v>
      </c>
      <c r="G77" s="120">
        <v>167.67922170275952</v>
      </c>
      <c r="H77" s="62">
        <v>198</v>
      </c>
      <c r="I77" s="253">
        <v>211</v>
      </c>
      <c r="J77" s="174"/>
      <c r="K77" s="193">
        <v>89.11</v>
      </c>
      <c r="L77" s="279">
        <v>1.0313657407407406</v>
      </c>
      <c r="M77" s="279">
        <v>1.24</v>
      </c>
      <c r="N77" s="279">
        <v>1.86</v>
      </c>
      <c r="O77" s="63">
        <v>0.24997756814162425</v>
      </c>
      <c r="P77" s="194">
        <v>0.30997218449561409</v>
      </c>
      <c r="Q77" s="195">
        <v>1.549972184495614</v>
      </c>
      <c r="R77" s="120">
        <v>133.91759674042106</v>
      </c>
      <c r="S77" s="194">
        <v>48913.4</v>
      </c>
      <c r="T77" s="178"/>
      <c r="U77" s="196">
        <v>1.549972184495614</v>
      </c>
      <c r="V77" s="197">
        <v>648</v>
      </c>
      <c r="W77" s="197">
        <v>7.5</v>
      </c>
      <c r="X77" s="197">
        <v>0</v>
      </c>
      <c r="Y77" s="197">
        <v>0</v>
      </c>
      <c r="Z77" s="197">
        <v>7.5</v>
      </c>
      <c r="AA77" s="198">
        <v>0.20666295793274853</v>
      </c>
      <c r="AC77" s="196">
        <v>1.24</v>
      </c>
      <c r="AD77" s="197">
        <v>0.30997218449561409</v>
      </c>
      <c r="AE77" s="279">
        <v>0.77498609224780701</v>
      </c>
      <c r="AF77" s="199">
        <v>66.958798370210516</v>
      </c>
      <c r="AH77" s="196">
        <v>66.958798370210516</v>
      </c>
      <c r="AI77" s="120">
        <v>40</v>
      </c>
      <c r="AJ77" s="120">
        <v>0</v>
      </c>
      <c r="AK77" s="120">
        <v>0</v>
      </c>
      <c r="AL77" s="120">
        <v>0</v>
      </c>
      <c r="AM77" s="120">
        <v>0</v>
      </c>
      <c r="AN77" s="120">
        <v>0</v>
      </c>
      <c r="AO77" s="120">
        <v>0</v>
      </c>
      <c r="AP77" s="120">
        <v>0</v>
      </c>
      <c r="AQ77" s="120">
        <v>0</v>
      </c>
      <c r="AR77" s="120">
        <v>0</v>
      </c>
      <c r="AS77" s="120">
        <v>0</v>
      </c>
      <c r="AT77" s="120">
        <v>0</v>
      </c>
      <c r="AU77" s="120">
        <v>0</v>
      </c>
      <c r="AV77" s="120">
        <v>0</v>
      </c>
      <c r="AW77" s="120">
        <v>0</v>
      </c>
      <c r="AX77" s="120">
        <v>0</v>
      </c>
      <c r="AY77" s="120">
        <v>0</v>
      </c>
      <c r="AZ77" s="120">
        <v>40</v>
      </c>
      <c r="BA77" s="120">
        <v>-26.958798370210516</v>
      </c>
      <c r="BB77" s="71">
        <v>1.6739699592552628</v>
      </c>
      <c r="BC77" s="120"/>
      <c r="BD77" s="120">
        <v>0</v>
      </c>
      <c r="BE77" s="120">
        <v>100</v>
      </c>
      <c r="BF77" s="200">
        <v>0</v>
      </c>
      <c r="BG77" s="198">
        <v>0.66958798370210515</v>
      </c>
      <c r="BI77" s="201">
        <v>0</v>
      </c>
      <c r="BJ77" s="69">
        <v>0</v>
      </c>
      <c r="BK77" s="70">
        <v>0</v>
      </c>
      <c r="BL77" s="70">
        <v>198</v>
      </c>
      <c r="BM77" s="70">
        <v>0</v>
      </c>
      <c r="BN77" s="70">
        <v>0</v>
      </c>
      <c r="BO77" s="201">
        <v>0</v>
      </c>
      <c r="BP77" s="216">
        <v>211</v>
      </c>
      <c r="BQ77" s="202">
        <v>42</v>
      </c>
      <c r="BR77" s="203">
        <v>0</v>
      </c>
      <c r="BS77" s="120">
        <v>5670.8707220216584</v>
      </c>
      <c r="BT77" s="200"/>
      <c r="BU77" s="204">
        <v>0</v>
      </c>
      <c r="BV77" s="16"/>
      <c r="BW77" s="205">
        <v>133.91759674042106</v>
      </c>
      <c r="BX77" s="206">
        <v>4076.1168507865659</v>
      </c>
      <c r="BY77" s="207">
        <v>48913.402209438791</v>
      </c>
      <c r="BZ77" s="16"/>
      <c r="CA77" s="203">
        <v>0.89</v>
      </c>
      <c r="CB77" s="206">
        <v>119.18666109897475</v>
      </c>
      <c r="CC77" s="206">
        <v>3627.7439972000443</v>
      </c>
      <c r="CD77" s="208">
        <v>43532.92796640053</v>
      </c>
      <c r="CF77" s="193">
        <v>0</v>
      </c>
      <c r="CG77" s="120">
        <v>0</v>
      </c>
      <c r="CH77" s="120">
        <v>0</v>
      </c>
      <c r="CI77" s="194">
        <v>0</v>
      </c>
      <c r="CJ77" s="193">
        <v>76.190476190476204</v>
      </c>
      <c r="CK77" s="120">
        <v>10.203245465936844</v>
      </c>
      <c r="CL77" s="120">
        <v>310.56128386945267</v>
      </c>
      <c r="CM77" s="194">
        <v>3726.7354064334322</v>
      </c>
      <c r="CN77" s="193">
        <v>9.5238095238095255</v>
      </c>
      <c r="CO77" s="120">
        <v>1.2754056832421055</v>
      </c>
      <c r="CP77" s="120">
        <v>38.820160483681583</v>
      </c>
      <c r="CQ77" s="194">
        <v>465.84192580417903</v>
      </c>
      <c r="CR77" s="193">
        <v>0</v>
      </c>
      <c r="CS77" s="120">
        <v>0</v>
      </c>
      <c r="CT77" s="120">
        <v>0</v>
      </c>
      <c r="CU77" s="194">
        <v>0</v>
      </c>
    </row>
    <row r="78" spans="2:99" x14ac:dyDescent="0.3">
      <c r="B78" s="119">
        <v>21</v>
      </c>
      <c r="C78" s="252">
        <v>2044</v>
      </c>
      <c r="D78" s="62">
        <v>532.0141005704595</v>
      </c>
      <c r="E78" s="278">
        <v>1.0000479478512796</v>
      </c>
      <c r="F78" s="69">
        <v>532.0396095034323</v>
      </c>
      <c r="G78" s="120">
        <v>167.67922170275952</v>
      </c>
      <c r="H78" s="62">
        <v>199</v>
      </c>
      <c r="I78" s="253">
        <v>212</v>
      </c>
      <c r="J78" s="174"/>
      <c r="K78" s="193">
        <v>89.21</v>
      </c>
      <c r="L78" s="279">
        <v>1.0325231481481481</v>
      </c>
      <c r="M78" s="279">
        <v>1.24</v>
      </c>
      <c r="N78" s="279">
        <v>1.86</v>
      </c>
      <c r="O78" s="63">
        <v>0.24997756814162425</v>
      </c>
      <c r="P78" s="194">
        <v>0.30997218449561409</v>
      </c>
      <c r="Q78" s="195">
        <v>1.549972184495614</v>
      </c>
      <c r="R78" s="120">
        <v>133.91759674042106</v>
      </c>
      <c r="S78" s="194">
        <v>48913.4</v>
      </c>
      <c r="T78" s="178"/>
      <c r="U78" s="196">
        <v>1.549972184495614</v>
      </c>
      <c r="V78" s="197">
        <v>648</v>
      </c>
      <c r="W78" s="197">
        <v>7.5</v>
      </c>
      <c r="X78" s="197">
        <v>0</v>
      </c>
      <c r="Y78" s="197">
        <v>0</v>
      </c>
      <c r="Z78" s="197">
        <v>7.5</v>
      </c>
      <c r="AA78" s="198">
        <v>0.20666295793274853</v>
      </c>
      <c r="AC78" s="196">
        <v>1.24</v>
      </c>
      <c r="AD78" s="197">
        <v>0.30997218449561409</v>
      </c>
      <c r="AE78" s="279">
        <v>0.77498609224780701</v>
      </c>
      <c r="AF78" s="199">
        <v>66.958798370210516</v>
      </c>
      <c r="AH78" s="196">
        <v>66.958798370210516</v>
      </c>
      <c r="AI78" s="120">
        <v>40</v>
      </c>
      <c r="AJ78" s="120">
        <v>0</v>
      </c>
      <c r="AK78" s="120">
        <v>0</v>
      </c>
      <c r="AL78" s="120">
        <v>0</v>
      </c>
      <c r="AM78" s="120">
        <v>0</v>
      </c>
      <c r="AN78" s="120">
        <v>0</v>
      </c>
      <c r="AO78" s="120">
        <v>0</v>
      </c>
      <c r="AP78" s="120">
        <v>0</v>
      </c>
      <c r="AQ78" s="120">
        <v>0</v>
      </c>
      <c r="AR78" s="120">
        <v>0</v>
      </c>
      <c r="AS78" s="120">
        <v>0</v>
      </c>
      <c r="AT78" s="120">
        <v>0</v>
      </c>
      <c r="AU78" s="120">
        <v>0</v>
      </c>
      <c r="AV78" s="120">
        <v>0</v>
      </c>
      <c r="AW78" s="120">
        <v>0</v>
      </c>
      <c r="AX78" s="120">
        <v>0</v>
      </c>
      <c r="AY78" s="120">
        <v>0</v>
      </c>
      <c r="AZ78" s="120">
        <v>40</v>
      </c>
      <c r="BA78" s="120">
        <v>-26.958798370210516</v>
      </c>
      <c r="BB78" s="71">
        <v>1.6739699592552628</v>
      </c>
      <c r="BC78" s="120"/>
      <c r="BD78" s="120">
        <v>0</v>
      </c>
      <c r="BE78" s="120">
        <v>100</v>
      </c>
      <c r="BF78" s="200">
        <v>0</v>
      </c>
      <c r="BG78" s="198">
        <v>0.66958798370210515</v>
      </c>
      <c r="BI78" s="201">
        <v>1</v>
      </c>
      <c r="BJ78" s="69">
        <v>1</v>
      </c>
      <c r="BK78" s="70">
        <v>0</v>
      </c>
      <c r="BL78" s="70">
        <v>199</v>
      </c>
      <c r="BM78" s="70">
        <v>0</v>
      </c>
      <c r="BN78" s="70">
        <v>0</v>
      </c>
      <c r="BO78" s="201">
        <v>1</v>
      </c>
      <c r="BP78" s="70">
        <v>212</v>
      </c>
      <c r="BQ78" s="202">
        <v>42</v>
      </c>
      <c r="BR78" s="203">
        <v>15.590595667870041</v>
      </c>
      <c r="BS78" s="120">
        <v>5686.4613176895282</v>
      </c>
      <c r="BT78" s="200"/>
      <c r="BU78" s="204">
        <v>0</v>
      </c>
      <c r="BV78" s="16"/>
      <c r="BW78" s="205">
        <v>133.91759674042106</v>
      </c>
      <c r="BX78" s="206">
        <v>4076.1168507865659</v>
      </c>
      <c r="BY78" s="207">
        <v>48913.402209438791</v>
      </c>
      <c r="BZ78" s="16"/>
      <c r="CA78" s="203">
        <v>0.89</v>
      </c>
      <c r="CB78" s="206">
        <v>119.18666109897475</v>
      </c>
      <c r="CC78" s="206">
        <v>3627.7439972000443</v>
      </c>
      <c r="CD78" s="208">
        <v>43532.92796640053</v>
      </c>
      <c r="CF78" s="193">
        <v>0</v>
      </c>
      <c r="CG78" s="120">
        <v>0</v>
      </c>
      <c r="CH78" s="120">
        <v>0</v>
      </c>
      <c r="CI78" s="194">
        <v>0</v>
      </c>
      <c r="CJ78" s="193">
        <v>76.190476190476204</v>
      </c>
      <c r="CK78" s="120">
        <v>10.203245465936844</v>
      </c>
      <c r="CL78" s="120">
        <v>310.56128386945267</v>
      </c>
      <c r="CM78" s="194">
        <v>3726.7354064334322</v>
      </c>
      <c r="CN78" s="193">
        <v>9.5238095238095255</v>
      </c>
      <c r="CO78" s="120">
        <v>1.2754056832421055</v>
      </c>
      <c r="CP78" s="120">
        <v>38.820160483681583</v>
      </c>
      <c r="CQ78" s="194">
        <v>465.84192580417903</v>
      </c>
      <c r="CR78" s="193">
        <v>0</v>
      </c>
      <c r="CS78" s="120">
        <v>0</v>
      </c>
      <c r="CT78" s="120">
        <v>0</v>
      </c>
      <c r="CU78" s="194">
        <v>0</v>
      </c>
    </row>
    <row r="79" spans="2:99" x14ac:dyDescent="0.3">
      <c r="B79" s="119">
        <v>22</v>
      </c>
      <c r="C79" s="252">
        <v>2045</v>
      </c>
      <c r="D79" s="62">
        <v>532.49291326097284</v>
      </c>
      <c r="E79" s="278">
        <v>1.0000479478512796</v>
      </c>
      <c r="F79" s="69">
        <v>532.51844515198536</v>
      </c>
      <c r="G79" s="120">
        <v>167.67922170275952</v>
      </c>
      <c r="H79" s="62">
        <v>199</v>
      </c>
      <c r="I79" s="253">
        <v>212</v>
      </c>
      <c r="J79" s="174"/>
      <c r="K79" s="193">
        <v>89.29</v>
      </c>
      <c r="L79" s="279">
        <v>1.0334490740740743</v>
      </c>
      <c r="M79" s="279">
        <v>1.24</v>
      </c>
      <c r="N79" s="279">
        <v>1.86</v>
      </c>
      <c r="O79" s="63">
        <v>0.24997756814162425</v>
      </c>
      <c r="P79" s="194">
        <v>0.30997218449561409</v>
      </c>
      <c r="Q79" s="195">
        <v>1.549972184495614</v>
      </c>
      <c r="R79" s="120">
        <v>133.91759674042106</v>
      </c>
      <c r="S79" s="194">
        <v>48913.4</v>
      </c>
      <c r="T79" s="178"/>
      <c r="U79" s="196">
        <v>1.549972184495614</v>
      </c>
      <c r="V79" s="197">
        <v>648</v>
      </c>
      <c r="W79" s="197">
        <v>7.5</v>
      </c>
      <c r="X79" s="197">
        <v>0</v>
      </c>
      <c r="Y79" s="197">
        <v>0</v>
      </c>
      <c r="Z79" s="197">
        <v>7.5</v>
      </c>
      <c r="AA79" s="198">
        <v>0.20666295793274853</v>
      </c>
      <c r="AC79" s="196">
        <v>1.24</v>
      </c>
      <c r="AD79" s="197">
        <v>0.30997218449561409</v>
      </c>
      <c r="AE79" s="279">
        <v>0.77498609224780701</v>
      </c>
      <c r="AF79" s="199">
        <v>66.958798370210516</v>
      </c>
      <c r="AH79" s="196">
        <v>66.958798370210516</v>
      </c>
      <c r="AI79" s="120">
        <v>40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0">
        <v>0</v>
      </c>
      <c r="AP79" s="120">
        <v>0</v>
      </c>
      <c r="AQ79" s="120">
        <v>0</v>
      </c>
      <c r="AR79" s="120">
        <v>0</v>
      </c>
      <c r="AS79" s="120">
        <v>0</v>
      </c>
      <c r="AT79" s="120">
        <v>0</v>
      </c>
      <c r="AU79" s="120">
        <v>0</v>
      </c>
      <c r="AV79" s="120">
        <v>0</v>
      </c>
      <c r="AW79" s="120">
        <v>0</v>
      </c>
      <c r="AX79" s="120">
        <v>0</v>
      </c>
      <c r="AY79" s="120">
        <v>0</v>
      </c>
      <c r="AZ79" s="120">
        <v>40</v>
      </c>
      <c r="BA79" s="120">
        <v>-26.958798370210516</v>
      </c>
      <c r="BB79" s="71">
        <v>1.6739699592552628</v>
      </c>
      <c r="BC79" s="120"/>
      <c r="BD79" s="120">
        <v>0</v>
      </c>
      <c r="BE79" s="120">
        <v>100</v>
      </c>
      <c r="BF79" s="200">
        <v>0</v>
      </c>
      <c r="BG79" s="198">
        <v>0.66958798370210515</v>
      </c>
      <c r="BI79" s="201">
        <v>0</v>
      </c>
      <c r="BJ79" s="69">
        <v>0</v>
      </c>
      <c r="BK79" s="70">
        <v>0</v>
      </c>
      <c r="BL79" s="70">
        <v>199</v>
      </c>
      <c r="BM79" s="70">
        <v>0</v>
      </c>
      <c r="BN79" s="70">
        <v>0</v>
      </c>
      <c r="BO79" s="201">
        <v>0</v>
      </c>
      <c r="BP79" s="70">
        <v>212</v>
      </c>
      <c r="BQ79" s="202">
        <v>42</v>
      </c>
      <c r="BR79" s="203">
        <v>0</v>
      </c>
      <c r="BS79" s="120">
        <v>5686.4613176895282</v>
      </c>
      <c r="BT79" s="200"/>
      <c r="BU79" s="204">
        <v>0</v>
      </c>
      <c r="BV79" s="16"/>
      <c r="BW79" s="205">
        <v>133.91759674042106</v>
      </c>
      <c r="BX79" s="206">
        <v>4076.1168507865659</v>
      </c>
      <c r="BY79" s="207">
        <v>48913.402209438791</v>
      </c>
      <c r="BZ79" s="16"/>
      <c r="CA79" s="203">
        <v>0.89</v>
      </c>
      <c r="CB79" s="206">
        <v>119.18666109897475</v>
      </c>
      <c r="CC79" s="206">
        <v>3627.7439972000443</v>
      </c>
      <c r="CD79" s="208">
        <v>43532.92796640053</v>
      </c>
      <c r="CF79" s="193">
        <v>0</v>
      </c>
      <c r="CG79" s="120">
        <v>0</v>
      </c>
      <c r="CH79" s="120">
        <v>0</v>
      </c>
      <c r="CI79" s="194">
        <v>0</v>
      </c>
      <c r="CJ79" s="193">
        <v>76.190476190476204</v>
      </c>
      <c r="CK79" s="120">
        <v>10.203245465936844</v>
      </c>
      <c r="CL79" s="120">
        <v>310.56128386945267</v>
      </c>
      <c r="CM79" s="194">
        <v>3726.7354064334322</v>
      </c>
      <c r="CN79" s="193">
        <v>9.5238095238095255</v>
      </c>
      <c r="CO79" s="120">
        <v>1.2754056832421055</v>
      </c>
      <c r="CP79" s="120">
        <v>38.820160483681583</v>
      </c>
      <c r="CQ79" s="194">
        <v>465.84192580417903</v>
      </c>
      <c r="CR79" s="193">
        <v>0</v>
      </c>
      <c r="CS79" s="120">
        <v>0</v>
      </c>
      <c r="CT79" s="120">
        <v>0</v>
      </c>
      <c r="CU79" s="194">
        <v>0</v>
      </c>
    </row>
    <row r="80" spans="2:99" x14ac:dyDescent="0.3">
      <c r="B80" s="119">
        <v>23</v>
      </c>
      <c r="C80" s="252">
        <v>2046</v>
      </c>
      <c r="D80" s="62">
        <v>532.81240900892931</v>
      </c>
      <c r="E80" s="278">
        <v>1.0000479478512796</v>
      </c>
      <c r="F80" s="69">
        <v>532.83795621907643</v>
      </c>
      <c r="G80" s="120">
        <v>167.67922170275952</v>
      </c>
      <c r="H80" s="62">
        <v>199</v>
      </c>
      <c r="I80" s="253">
        <v>212</v>
      </c>
      <c r="J80" s="174"/>
      <c r="K80" s="193">
        <v>89.35</v>
      </c>
      <c r="L80" s="279">
        <v>1.0341435185185184</v>
      </c>
      <c r="M80" s="279">
        <v>1.24</v>
      </c>
      <c r="N80" s="279">
        <v>1.86</v>
      </c>
      <c r="O80" s="63">
        <v>0.24997756814162425</v>
      </c>
      <c r="P80" s="194">
        <v>0.30997218449561409</v>
      </c>
      <c r="Q80" s="195">
        <v>1.549972184495614</v>
      </c>
      <c r="R80" s="120">
        <v>133.91759674042106</v>
      </c>
      <c r="S80" s="194">
        <v>48913.4</v>
      </c>
      <c r="T80" s="178"/>
      <c r="U80" s="196">
        <v>1.549972184495614</v>
      </c>
      <c r="V80" s="197">
        <v>648</v>
      </c>
      <c r="W80" s="197">
        <v>7.5</v>
      </c>
      <c r="X80" s="197">
        <v>0</v>
      </c>
      <c r="Y80" s="197">
        <v>0</v>
      </c>
      <c r="Z80" s="197">
        <v>7.5</v>
      </c>
      <c r="AA80" s="198">
        <v>0.20666295793274853</v>
      </c>
      <c r="AC80" s="196">
        <v>1.24</v>
      </c>
      <c r="AD80" s="197">
        <v>0.30997218449561409</v>
      </c>
      <c r="AE80" s="279">
        <v>0.77498609224780701</v>
      </c>
      <c r="AF80" s="199">
        <v>66.958798370210516</v>
      </c>
      <c r="AH80" s="196">
        <v>66.958798370210516</v>
      </c>
      <c r="AI80" s="120">
        <v>40</v>
      </c>
      <c r="AJ80" s="120">
        <v>0</v>
      </c>
      <c r="AK80" s="120">
        <v>0</v>
      </c>
      <c r="AL80" s="120">
        <v>0</v>
      </c>
      <c r="AM80" s="120">
        <v>0</v>
      </c>
      <c r="AN80" s="120">
        <v>0</v>
      </c>
      <c r="AO80" s="120">
        <v>0</v>
      </c>
      <c r="AP80" s="120">
        <v>0</v>
      </c>
      <c r="AQ80" s="120">
        <v>0</v>
      </c>
      <c r="AR80" s="120">
        <v>0</v>
      </c>
      <c r="AS80" s="120">
        <v>0</v>
      </c>
      <c r="AT80" s="120">
        <v>0</v>
      </c>
      <c r="AU80" s="120">
        <v>0</v>
      </c>
      <c r="AV80" s="120">
        <v>0</v>
      </c>
      <c r="AW80" s="120">
        <v>0</v>
      </c>
      <c r="AX80" s="120">
        <v>0</v>
      </c>
      <c r="AY80" s="120">
        <v>0</v>
      </c>
      <c r="AZ80" s="120">
        <v>40</v>
      </c>
      <c r="BA80" s="120">
        <v>-26.958798370210516</v>
      </c>
      <c r="BB80" s="71">
        <v>1.6739699592552628</v>
      </c>
      <c r="BC80" s="120"/>
      <c r="BD80" s="120">
        <v>0</v>
      </c>
      <c r="BE80" s="120">
        <v>100</v>
      </c>
      <c r="BF80" s="200">
        <v>0</v>
      </c>
      <c r="BG80" s="198">
        <v>0.66958798370210515</v>
      </c>
      <c r="BI80" s="201">
        <v>0</v>
      </c>
      <c r="BJ80" s="69">
        <v>0</v>
      </c>
      <c r="BK80" s="70">
        <v>0</v>
      </c>
      <c r="BL80" s="70">
        <v>199</v>
      </c>
      <c r="BM80" s="70">
        <v>0</v>
      </c>
      <c r="BN80" s="70">
        <v>0</v>
      </c>
      <c r="BO80" s="201">
        <v>0</v>
      </c>
      <c r="BP80" s="70">
        <v>212</v>
      </c>
      <c r="BQ80" s="202">
        <v>42</v>
      </c>
      <c r="BR80" s="203">
        <v>0</v>
      </c>
      <c r="BS80" s="120">
        <v>5686.4613176895282</v>
      </c>
      <c r="BT80" s="200"/>
      <c r="BU80" s="204">
        <v>0</v>
      </c>
      <c r="BV80" s="16"/>
      <c r="BW80" s="205">
        <v>133.91759674042106</v>
      </c>
      <c r="BX80" s="206">
        <v>4076.1168507865659</v>
      </c>
      <c r="BY80" s="207">
        <v>48913.402209438791</v>
      </c>
      <c r="BZ80" s="16"/>
      <c r="CA80" s="203">
        <v>0.89</v>
      </c>
      <c r="CB80" s="206">
        <v>119.18666109897475</v>
      </c>
      <c r="CC80" s="206">
        <v>3627.7439972000443</v>
      </c>
      <c r="CD80" s="208">
        <v>43532.92796640053</v>
      </c>
      <c r="CF80" s="193">
        <v>0</v>
      </c>
      <c r="CG80" s="120">
        <v>0</v>
      </c>
      <c r="CH80" s="120">
        <v>0</v>
      </c>
      <c r="CI80" s="194">
        <v>0</v>
      </c>
      <c r="CJ80" s="193">
        <v>76.190476190476204</v>
      </c>
      <c r="CK80" s="120">
        <v>10.203245465936844</v>
      </c>
      <c r="CL80" s="120">
        <v>310.56128386945267</v>
      </c>
      <c r="CM80" s="194">
        <v>3726.7354064334322</v>
      </c>
      <c r="CN80" s="193">
        <v>9.5238095238095255</v>
      </c>
      <c r="CO80" s="120">
        <v>1.2754056832421055</v>
      </c>
      <c r="CP80" s="120">
        <v>38.820160483681583</v>
      </c>
      <c r="CQ80" s="194">
        <v>465.84192580417903</v>
      </c>
      <c r="CR80" s="193">
        <v>0</v>
      </c>
      <c r="CS80" s="120">
        <v>0</v>
      </c>
      <c r="CT80" s="120">
        <v>0</v>
      </c>
      <c r="CU80" s="194">
        <v>0</v>
      </c>
    </row>
    <row r="81" spans="1:107" x14ac:dyDescent="0.3">
      <c r="B81" s="119">
        <v>24</v>
      </c>
      <c r="C81" s="252">
        <v>2047</v>
      </c>
      <c r="D81" s="62">
        <v>533.02553397253291</v>
      </c>
      <c r="E81" s="278">
        <v>1.0000479478512796</v>
      </c>
      <c r="F81" s="69">
        <v>533.05109140156401</v>
      </c>
      <c r="G81" s="120">
        <v>167.67922170275952</v>
      </c>
      <c r="H81" s="62">
        <v>199</v>
      </c>
      <c r="I81" s="253">
        <v>212</v>
      </c>
      <c r="J81" s="174"/>
      <c r="K81" s="193">
        <v>89.38</v>
      </c>
      <c r="L81" s="279">
        <v>1.0344907407407409</v>
      </c>
      <c r="M81" s="279">
        <v>1.24</v>
      </c>
      <c r="N81" s="279">
        <v>1.86</v>
      </c>
      <c r="O81" s="63">
        <v>0.24997756814162425</v>
      </c>
      <c r="P81" s="194">
        <v>0.30997218449561409</v>
      </c>
      <c r="Q81" s="195">
        <v>1.549972184495614</v>
      </c>
      <c r="R81" s="120">
        <v>133.91759674042106</v>
      </c>
      <c r="S81" s="194">
        <v>48913.4</v>
      </c>
      <c r="T81" s="178"/>
      <c r="U81" s="196">
        <v>1.549972184495614</v>
      </c>
      <c r="V81" s="197">
        <v>648</v>
      </c>
      <c r="W81" s="197">
        <v>7.5</v>
      </c>
      <c r="X81" s="197">
        <v>0</v>
      </c>
      <c r="Y81" s="197">
        <v>0</v>
      </c>
      <c r="Z81" s="197">
        <v>7.5</v>
      </c>
      <c r="AA81" s="198">
        <v>0.20666295793274853</v>
      </c>
      <c r="AC81" s="196">
        <v>1.24</v>
      </c>
      <c r="AD81" s="197">
        <v>0.30997218449561409</v>
      </c>
      <c r="AE81" s="279">
        <v>0.77498609224780701</v>
      </c>
      <c r="AF81" s="199">
        <v>66.958798370210516</v>
      </c>
      <c r="AH81" s="196">
        <v>66.958798370210516</v>
      </c>
      <c r="AI81" s="120">
        <v>40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0">
        <v>0</v>
      </c>
      <c r="AP81" s="120">
        <v>0</v>
      </c>
      <c r="AQ81" s="120">
        <v>0</v>
      </c>
      <c r="AR81" s="120">
        <v>0</v>
      </c>
      <c r="AS81" s="120">
        <v>0</v>
      </c>
      <c r="AT81" s="120">
        <v>0</v>
      </c>
      <c r="AU81" s="120">
        <v>0</v>
      </c>
      <c r="AV81" s="120">
        <v>0</v>
      </c>
      <c r="AW81" s="120">
        <v>0</v>
      </c>
      <c r="AX81" s="120">
        <v>0</v>
      </c>
      <c r="AY81" s="120">
        <v>0</v>
      </c>
      <c r="AZ81" s="120">
        <v>40</v>
      </c>
      <c r="BA81" s="120">
        <v>-26.958798370210516</v>
      </c>
      <c r="BB81" s="71">
        <v>1.6739699592552628</v>
      </c>
      <c r="BC81" s="120"/>
      <c r="BD81" s="120">
        <v>0</v>
      </c>
      <c r="BE81" s="120">
        <v>100</v>
      </c>
      <c r="BF81" s="200">
        <v>0</v>
      </c>
      <c r="BG81" s="198">
        <v>0.66958798370210515</v>
      </c>
      <c r="BI81" s="201">
        <v>0</v>
      </c>
      <c r="BJ81" s="69">
        <v>0</v>
      </c>
      <c r="BK81" s="70">
        <v>0</v>
      </c>
      <c r="BL81" s="70">
        <v>199</v>
      </c>
      <c r="BM81" s="70">
        <v>0</v>
      </c>
      <c r="BN81" s="70">
        <v>0</v>
      </c>
      <c r="BO81" s="201">
        <v>0</v>
      </c>
      <c r="BP81" s="216">
        <v>212</v>
      </c>
      <c r="BQ81" s="202">
        <v>42</v>
      </c>
      <c r="BR81" s="203">
        <v>0</v>
      </c>
      <c r="BS81" s="120">
        <v>5686.4613176895282</v>
      </c>
      <c r="BT81" s="200"/>
      <c r="BU81" s="204">
        <v>0</v>
      </c>
      <c r="BV81" s="16"/>
      <c r="BW81" s="205">
        <v>133.91759674042106</v>
      </c>
      <c r="BX81" s="206">
        <v>4076.1168507865659</v>
      </c>
      <c r="BY81" s="207">
        <v>48913.402209438791</v>
      </c>
      <c r="BZ81" s="16"/>
      <c r="CA81" s="203">
        <v>0.89</v>
      </c>
      <c r="CB81" s="206">
        <v>119.18666109897475</v>
      </c>
      <c r="CC81" s="206">
        <v>3627.7439972000443</v>
      </c>
      <c r="CD81" s="208">
        <v>43532.92796640053</v>
      </c>
      <c r="CF81" s="193">
        <v>0</v>
      </c>
      <c r="CG81" s="120">
        <v>0</v>
      </c>
      <c r="CH81" s="120">
        <v>0</v>
      </c>
      <c r="CI81" s="194">
        <v>0</v>
      </c>
      <c r="CJ81" s="193">
        <v>76.190476190476204</v>
      </c>
      <c r="CK81" s="120">
        <v>10.203245465936844</v>
      </c>
      <c r="CL81" s="120">
        <v>310.56128386945267</v>
      </c>
      <c r="CM81" s="194">
        <v>3726.7354064334322</v>
      </c>
      <c r="CN81" s="193">
        <v>9.5238095238095255</v>
      </c>
      <c r="CO81" s="120">
        <v>1.2754056832421055</v>
      </c>
      <c r="CP81" s="120">
        <v>38.820160483681583</v>
      </c>
      <c r="CQ81" s="194">
        <v>465.84192580417903</v>
      </c>
      <c r="CR81" s="193">
        <v>0</v>
      </c>
      <c r="CS81" s="120">
        <v>0</v>
      </c>
      <c r="CT81" s="120">
        <v>0</v>
      </c>
      <c r="CU81" s="194">
        <v>0</v>
      </c>
    </row>
    <row r="82" spans="1:107" x14ac:dyDescent="0.3">
      <c r="B82" s="119">
        <v>25</v>
      </c>
      <c r="C82" s="252">
        <v>2048</v>
      </c>
      <c r="D82" s="62">
        <v>533.13213907932732</v>
      </c>
      <c r="E82" s="278">
        <v>1.0000479478512796</v>
      </c>
      <c r="F82" s="69">
        <v>533.15770161984426</v>
      </c>
      <c r="G82" s="120">
        <v>167.67922170275952</v>
      </c>
      <c r="H82" s="62">
        <v>199</v>
      </c>
      <c r="I82" s="253">
        <v>212</v>
      </c>
      <c r="J82" s="174"/>
      <c r="K82" s="193">
        <v>89.4</v>
      </c>
      <c r="L82" s="279">
        <v>1.0347222222222223</v>
      </c>
      <c r="M82" s="279">
        <v>1.24</v>
      </c>
      <c r="N82" s="279">
        <v>1.86</v>
      </c>
      <c r="O82" s="63">
        <v>0.24997756814162425</v>
      </c>
      <c r="P82" s="194">
        <v>0.30997218449561409</v>
      </c>
      <c r="Q82" s="195">
        <v>1.549972184495614</v>
      </c>
      <c r="R82" s="120">
        <v>133.91759674042106</v>
      </c>
      <c r="S82" s="194">
        <v>48913.4</v>
      </c>
      <c r="T82" s="178"/>
      <c r="U82" s="196">
        <v>1.549972184495614</v>
      </c>
      <c r="V82" s="197">
        <v>648</v>
      </c>
      <c r="W82" s="197">
        <v>7.5</v>
      </c>
      <c r="X82" s="197">
        <v>0</v>
      </c>
      <c r="Y82" s="197">
        <v>0</v>
      </c>
      <c r="Z82" s="197">
        <v>7.5</v>
      </c>
      <c r="AA82" s="198">
        <v>0.20666295793274853</v>
      </c>
      <c r="AC82" s="196">
        <v>1.24</v>
      </c>
      <c r="AD82" s="197">
        <v>0.30997218449561409</v>
      </c>
      <c r="AE82" s="279">
        <v>0.77498609224780701</v>
      </c>
      <c r="AF82" s="199">
        <v>66.958798370210516</v>
      </c>
      <c r="AH82" s="196">
        <v>66.958798370210516</v>
      </c>
      <c r="AI82" s="120">
        <v>40</v>
      </c>
      <c r="AJ82" s="120">
        <v>0</v>
      </c>
      <c r="AK82" s="120">
        <v>0</v>
      </c>
      <c r="AL82" s="120">
        <v>0</v>
      </c>
      <c r="AM82" s="120">
        <v>0</v>
      </c>
      <c r="AN82" s="120">
        <v>0</v>
      </c>
      <c r="AO82" s="120">
        <v>0</v>
      </c>
      <c r="AP82" s="120">
        <v>0</v>
      </c>
      <c r="AQ82" s="120">
        <v>0</v>
      </c>
      <c r="AR82" s="120">
        <v>0</v>
      </c>
      <c r="AS82" s="120">
        <v>0</v>
      </c>
      <c r="AT82" s="120">
        <v>0</v>
      </c>
      <c r="AU82" s="120">
        <v>0</v>
      </c>
      <c r="AV82" s="120">
        <v>0</v>
      </c>
      <c r="AW82" s="120">
        <v>0</v>
      </c>
      <c r="AX82" s="120">
        <v>0</v>
      </c>
      <c r="AY82" s="120">
        <v>0</v>
      </c>
      <c r="AZ82" s="120">
        <v>40</v>
      </c>
      <c r="BA82" s="120">
        <v>-26.958798370210516</v>
      </c>
      <c r="BB82" s="71">
        <v>1.6739699592552628</v>
      </c>
      <c r="BC82" s="120"/>
      <c r="BD82" s="120">
        <v>0</v>
      </c>
      <c r="BE82" s="120">
        <v>100</v>
      </c>
      <c r="BF82" s="200">
        <v>0</v>
      </c>
      <c r="BG82" s="198">
        <v>0.66958798370210515</v>
      </c>
      <c r="BI82" s="201">
        <v>0</v>
      </c>
      <c r="BJ82" s="69">
        <v>0</v>
      </c>
      <c r="BK82" s="70">
        <v>0</v>
      </c>
      <c r="BL82" s="70">
        <v>199</v>
      </c>
      <c r="BM82" s="70">
        <v>0</v>
      </c>
      <c r="BN82" s="70">
        <v>0</v>
      </c>
      <c r="BO82" s="201">
        <v>0</v>
      </c>
      <c r="BP82" s="216">
        <v>212</v>
      </c>
      <c r="BQ82" s="202">
        <v>42</v>
      </c>
      <c r="BR82" s="203">
        <v>0</v>
      </c>
      <c r="BS82" s="120">
        <v>5686.4613176895282</v>
      </c>
      <c r="BT82" s="200"/>
      <c r="BU82" s="204">
        <v>0</v>
      </c>
      <c r="BV82" s="16"/>
      <c r="BW82" s="205">
        <v>133.91759674042106</v>
      </c>
      <c r="BX82" s="206">
        <v>4076.1168507865659</v>
      </c>
      <c r="BY82" s="207">
        <v>48913.402209438791</v>
      </c>
      <c r="BZ82" s="16"/>
      <c r="CA82" s="203">
        <v>0.89</v>
      </c>
      <c r="CB82" s="206">
        <v>119.18666109897475</v>
      </c>
      <c r="CC82" s="206">
        <v>3627.7439972000443</v>
      </c>
      <c r="CD82" s="208">
        <v>43532.92796640053</v>
      </c>
      <c r="CF82" s="193">
        <v>0</v>
      </c>
      <c r="CG82" s="120">
        <v>0</v>
      </c>
      <c r="CH82" s="120">
        <v>0</v>
      </c>
      <c r="CI82" s="194">
        <v>0</v>
      </c>
      <c r="CJ82" s="193">
        <v>76.190476190476204</v>
      </c>
      <c r="CK82" s="120">
        <v>10.203245465936844</v>
      </c>
      <c r="CL82" s="120">
        <v>310.56128386945267</v>
      </c>
      <c r="CM82" s="194">
        <v>3726.7354064334322</v>
      </c>
      <c r="CN82" s="193">
        <v>9.5238095238095255</v>
      </c>
      <c r="CO82" s="120">
        <v>1.2754056832421055</v>
      </c>
      <c r="CP82" s="120">
        <v>38.820160483681583</v>
      </c>
      <c r="CQ82" s="194">
        <v>465.84192580417903</v>
      </c>
      <c r="CR82" s="193">
        <v>0</v>
      </c>
      <c r="CS82" s="120">
        <v>0</v>
      </c>
      <c r="CT82" s="120">
        <v>0</v>
      </c>
      <c r="CU82" s="194">
        <v>0</v>
      </c>
    </row>
    <row r="83" spans="1:107" x14ac:dyDescent="0.3">
      <c r="B83" s="119">
        <v>26</v>
      </c>
      <c r="C83" s="252">
        <v>2049</v>
      </c>
      <c r="D83" s="62">
        <v>533.2920787210511</v>
      </c>
      <c r="E83" s="278">
        <v>1.0000479478512796</v>
      </c>
      <c r="F83" s="69">
        <v>533.31764893033017</v>
      </c>
      <c r="G83" s="120">
        <v>167.67922170275952</v>
      </c>
      <c r="H83" s="62">
        <v>199</v>
      </c>
      <c r="I83" s="253">
        <v>212</v>
      </c>
      <c r="J83" s="174"/>
      <c r="K83" s="193">
        <v>89.43</v>
      </c>
      <c r="L83" s="279">
        <v>1.0350694444444446</v>
      </c>
      <c r="M83" s="279">
        <v>1.24</v>
      </c>
      <c r="N83" s="279">
        <v>1.86</v>
      </c>
      <c r="O83" s="63">
        <v>0.24997756814162425</v>
      </c>
      <c r="P83" s="194">
        <v>0.30997218449561409</v>
      </c>
      <c r="Q83" s="195">
        <v>1.549972184495614</v>
      </c>
      <c r="R83" s="120">
        <v>133.91759674042106</v>
      </c>
      <c r="S83" s="194">
        <v>48913.4</v>
      </c>
      <c r="T83" s="178"/>
      <c r="U83" s="196">
        <v>1.549972184495614</v>
      </c>
      <c r="V83" s="197">
        <v>648</v>
      </c>
      <c r="W83" s="197">
        <v>7.5</v>
      </c>
      <c r="X83" s="197">
        <v>0</v>
      </c>
      <c r="Y83" s="197">
        <v>0</v>
      </c>
      <c r="Z83" s="197">
        <v>7.5</v>
      </c>
      <c r="AA83" s="198">
        <v>0.20666295793274853</v>
      </c>
      <c r="AC83" s="196">
        <v>1.24</v>
      </c>
      <c r="AD83" s="197">
        <v>0.30997218449561409</v>
      </c>
      <c r="AE83" s="279">
        <v>0.77498609224780701</v>
      </c>
      <c r="AF83" s="199">
        <v>66.958798370210516</v>
      </c>
      <c r="AH83" s="196">
        <v>66.958798370210516</v>
      </c>
      <c r="AI83" s="120">
        <v>40</v>
      </c>
      <c r="AJ83" s="120">
        <v>0</v>
      </c>
      <c r="AK83" s="120">
        <v>0</v>
      </c>
      <c r="AL83" s="120">
        <v>0</v>
      </c>
      <c r="AM83" s="120">
        <v>0</v>
      </c>
      <c r="AN83" s="120">
        <v>0</v>
      </c>
      <c r="AO83" s="120">
        <v>0</v>
      </c>
      <c r="AP83" s="120">
        <v>0</v>
      </c>
      <c r="AQ83" s="120">
        <v>0</v>
      </c>
      <c r="AR83" s="120">
        <v>0</v>
      </c>
      <c r="AS83" s="120">
        <v>0</v>
      </c>
      <c r="AT83" s="120">
        <v>0</v>
      </c>
      <c r="AU83" s="120">
        <v>0</v>
      </c>
      <c r="AV83" s="120">
        <v>0</v>
      </c>
      <c r="AW83" s="120">
        <v>0</v>
      </c>
      <c r="AX83" s="120">
        <v>0</v>
      </c>
      <c r="AY83" s="120">
        <v>0</v>
      </c>
      <c r="AZ83" s="120">
        <v>40</v>
      </c>
      <c r="BA83" s="120">
        <v>-26.958798370210516</v>
      </c>
      <c r="BB83" s="71">
        <v>1.6739699592552628</v>
      </c>
      <c r="BC83" s="120"/>
      <c r="BD83" s="120">
        <v>0</v>
      </c>
      <c r="BE83" s="120">
        <v>100</v>
      </c>
      <c r="BF83" s="200">
        <v>0</v>
      </c>
      <c r="BG83" s="198">
        <v>0.66958798370210515</v>
      </c>
      <c r="BI83" s="201">
        <v>0</v>
      </c>
      <c r="BJ83" s="69">
        <v>0</v>
      </c>
      <c r="BK83" s="70">
        <v>0</v>
      </c>
      <c r="BL83" s="70">
        <v>199</v>
      </c>
      <c r="BM83" s="70">
        <v>0</v>
      </c>
      <c r="BN83" s="70">
        <v>0</v>
      </c>
      <c r="BO83" s="201">
        <v>0</v>
      </c>
      <c r="BP83" s="70">
        <v>212</v>
      </c>
      <c r="BQ83" s="202">
        <v>42</v>
      </c>
      <c r="BR83" s="203">
        <v>0</v>
      </c>
      <c r="BS83" s="120">
        <v>5686.4613176895282</v>
      </c>
      <c r="BT83" s="200"/>
      <c r="BU83" s="204">
        <v>0</v>
      </c>
      <c r="BV83" s="16"/>
      <c r="BW83" s="205">
        <v>133.91759674042106</v>
      </c>
      <c r="BX83" s="206">
        <v>4076.1168507865659</v>
      </c>
      <c r="BY83" s="207">
        <v>48913.402209438791</v>
      </c>
      <c r="BZ83" s="16"/>
      <c r="CA83" s="203">
        <v>0.89</v>
      </c>
      <c r="CB83" s="206">
        <v>119.18666109897475</v>
      </c>
      <c r="CC83" s="206">
        <v>3627.7439972000443</v>
      </c>
      <c r="CD83" s="208">
        <v>43532.92796640053</v>
      </c>
      <c r="CF83" s="193">
        <v>0</v>
      </c>
      <c r="CG83" s="120">
        <v>0</v>
      </c>
      <c r="CH83" s="120">
        <v>0</v>
      </c>
      <c r="CI83" s="194">
        <v>0</v>
      </c>
      <c r="CJ83" s="193">
        <v>76.190476190476204</v>
      </c>
      <c r="CK83" s="120">
        <v>10.203245465936844</v>
      </c>
      <c r="CL83" s="120">
        <v>310.56128386945267</v>
      </c>
      <c r="CM83" s="194">
        <v>3726.7354064334322</v>
      </c>
      <c r="CN83" s="193">
        <v>9.5238095238095255</v>
      </c>
      <c r="CO83" s="120">
        <v>1.2754056832421055</v>
      </c>
      <c r="CP83" s="120">
        <v>38.820160483681583</v>
      </c>
      <c r="CQ83" s="194">
        <v>465.84192580417903</v>
      </c>
      <c r="CR83" s="193">
        <v>0</v>
      </c>
      <c r="CS83" s="120">
        <v>0</v>
      </c>
      <c r="CT83" s="120">
        <v>0</v>
      </c>
      <c r="CU83" s="194">
        <v>0</v>
      </c>
    </row>
    <row r="84" spans="1:107" x14ac:dyDescent="0.3">
      <c r="B84" s="119">
        <v>27</v>
      </c>
      <c r="C84" s="252">
        <v>2050</v>
      </c>
      <c r="D84" s="62">
        <v>532.91877426594624</v>
      </c>
      <c r="E84" s="278">
        <v>1.0000479478512796</v>
      </c>
      <c r="F84" s="69">
        <v>532.94432657607888</v>
      </c>
      <c r="G84" s="120">
        <v>167.67922170275952</v>
      </c>
      <c r="H84" s="62">
        <v>199</v>
      </c>
      <c r="I84" s="253">
        <v>212</v>
      </c>
      <c r="J84" s="174"/>
      <c r="K84" s="193">
        <v>89.36</v>
      </c>
      <c r="L84" s="279">
        <v>1.0342592592592592</v>
      </c>
      <c r="M84" s="279">
        <v>1.24</v>
      </c>
      <c r="N84" s="279">
        <v>1.86</v>
      </c>
      <c r="O84" s="63">
        <v>0.24997756814162425</v>
      </c>
      <c r="P84" s="194">
        <v>0.30997218449561409</v>
      </c>
      <c r="Q84" s="195">
        <v>1.549972184495614</v>
      </c>
      <c r="R84" s="120">
        <v>133.91759674042106</v>
      </c>
      <c r="S84" s="194">
        <v>48913.4</v>
      </c>
      <c r="T84" s="178"/>
      <c r="U84" s="196">
        <v>1.549972184495614</v>
      </c>
      <c r="V84" s="197">
        <v>648</v>
      </c>
      <c r="W84" s="197">
        <v>7.5</v>
      </c>
      <c r="X84" s="197">
        <v>0</v>
      </c>
      <c r="Y84" s="197">
        <v>0</v>
      </c>
      <c r="Z84" s="197">
        <v>7.5</v>
      </c>
      <c r="AA84" s="198">
        <v>0.20666295793274853</v>
      </c>
      <c r="AC84" s="196">
        <v>1.24</v>
      </c>
      <c r="AD84" s="197">
        <v>0.30997218449561409</v>
      </c>
      <c r="AE84" s="279">
        <v>0.77498609224780701</v>
      </c>
      <c r="AF84" s="199">
        <v>66.958798370210516</v>
      </c>
      <c r="AH84" s="196">
        <v>66.958798370210516</v>
      </c>
      <c r="AI84" s="120">
        <v>40</v>
      </c>
      <c r="AJ84" s="120">
        <v>0</v>
      </c>
      <c r="AK84" s="120">
        <v>0</v>
      </c>
      <c r="AL84" s="120">
        <v>0</v>
      </c>
      <c r="AM84" s="120">
        <v>0</v>
      </c>
      <c r="AN84" s="120">
        <v>0</v>
      </c>
      <c r="AO84" s="120">
        <v>0</v>
      </c>
      <c r="AP84" s="120">
        <v>0</v>
      </c>
      <c r="AQ84" s="120">
        <v>0</v>
      </c>
      <c r="AR84" s="120">
        <v>0</v>
      </c>
      <c r="AS84" s="120">
        <v>0</v>
      </c>
      <c r="AT84" s="120">
        <v>0</v>
      </c>
      <c r="AU84" s="120">
        <v>0</v>
      </c>
      <c r="AV84" s="120">
        <v>0</v>
      </c>
      <c r="AW84" s="120">
        <v>0</v>
      </c>
      <c r="AX84" s="120">
        <v>0</v>
      </c>
      <c r="AY84" s="120">
        <v>0</v>
      </c>
      <c r="AZ84" s="120">
        <v>40</v>
      </c>
      <c r="BA84" s="120">
        <v>-26.958798370210516</v>
      </c>
      <c r="BB84" s="71">
        <v>1.6739699592552628</v>
      </c>
      <c r="BC84" s="120"/>
      <c r="BD84" s="120">
        <v>0</v>
      </c>
      <c r="BE84" s="120">
        <v>100</v>
      </c>
      <c r="BF84" s="200">
        <v>0</v>
      </c>
      <c r="BG84" s="198">
        <v>0.66958798370210515</v>
      </c>
      <c r="BI84" s="201">
        <v>0</v>
      </c>
      <c r="BJ84" s="69">
        <v>0</v>
      </c>
      <c r="BK84" s="70">
        <v>0</v>
      </c>
      <c r="BL84" s="70">
        <v>199</v>
      </c>
      <c r="BM84" s="70">
        <v>0</v>
      </c>
      <c r="BN84" s="70">
        <v>0</v>
      </c>
      <c r="BO84" s="201">
        <v>0</v>
      </c>
      <c r="BP84" s="70">
        <v>212</v>
      </c>
      <c r="BQ84" s="202">
        <v>42</v>
      </c>
      <c r="BR84" s="203">
        <v>0</v>
      </c>
      <c r="BS84" s="120">
        <v>5686.4613176895282</v>
      </c>
      <c r="BT84" s="200"/>
      <c r="BU84" s="204">
        <v>0</v>
      </c>
      <c r="BV84" s="16"/>
      <c r="BW84" s="205">
        <v>133.91759674042106</v>
      </c>
      <c r="BX84" s="206">
        <v>4076.1168507865659</v>
      </c>
      <c r="BY84" s="207">
        <v>48913.402209438791</v>
      </c>
      <c r="BZ84" s="16"/>
      <c r="CA84" s="203">
        <v>0.89</v>
      </c>
      <c r="CB84" s="206">
        <v>119.18666109897475</v>
      </c>
      <c r="CC84" s="206">
        <v>3627.7439972000443</v>
      </c>
      <c r="CD84" s="208">
        <v>43532.92796640053</v>
      </c>
      <c r="CF84" s="193">
        <v>0</v>
      </c>
      <c r="CG84" s="120">
        <v>0</v>
      </c>
      <c r="CH84" s="120">
        <v>0</v>
      </c>
      <c r="CI84" s="194">
        <v>0</v>
      </c>
      <c r="CJ84" s="193">
        <v>76.190476190476204</v>
      </c>
      <c r="CK84" s="120">
        <v>10.203245465936844</v>
      </c>
      <c r="CL84" s="120">
        <v>310.56128386945267</v>
      </c>
      <c r="CM84" s="194">
        <v>3726.7354064334322</v>
      </c>
      <c r="CN84" s="193">
        <v>9.5238095238095255</v>
      </c>
      <c r="CO84" s="120">
        <v>1.2754056832421055</v>
      </c>
      <c r="CP84" s="120">
        <v>38.820160483681583</v>
      </c>
      <c r="CQ84" s="194">
        <v>465.84192580417903</v>
      </c>
      <c r="CR84" s="193">
        <v>0</v>
      </c>
      <c r="CS84" s="120">
        <v>0</v>
      </c>
      <c r="CT84" s="120">
        <v>0</v>
      </c>
      <c r="CU84" s="194">
        <v>0</v>
      </c>
    </row>
    <row r="85" spans="1:107" x14ac:dyDescent="0.3">
      <c r="B85" s="119">
        <v>28</v>
      </c>
      <c r="C85" s="252">
        <v>2051</v>
      </c>
      <c r="D85" s="62">
        <v>532.59902300138663</v>
      </c>
      <c r="E85" s="278">
        <v>1.0000479478512796</v>
      </c>
      <c r="F85" s="69">
        <v>532.6245599801332</v>
      </c>
      <c r="G85" s="120">
        <v>167.67922170275952</v>
      </c>
      <c r="H85" s="62">
        <v>199</v>
      </c>
      <c r="I85" s="253">
        <v>212</v>
      </c>
      <c r="J85" s="174"/>
      <c r="K85" s="193">
        <v>89.31</v>
      </c>
      <c r="L85" s="279">
        <v>1.0336805555555555</v>
      </c>
      <c r="M85" s="279">
        <v>1.24</v>
      </c>
      <c r="N85" s="279">
        <v>1.86</v>
      </c>
      <c r="O85" s="63">
        <v>0.24997756814162425</v>
      </c>
      <c r="P85" s="194">
        <v>0.30997218449561409</v>
      </c>
      <c r="Q85" s="195">
        <v>1.549972184495614</v>
      </c>
      <c r="R85" s="120">
        <v>133.91759674042106</v>
      </c>
      <c r="S85" s="194">
        <v>48913.4</v>
      </c>
      <c r="T85" s="178"/>
      <c r="U85" s="196">
        <v>1.549972184495614</v>
      </c>
      <c r="V85" s="197">
        <v>648</v>
      </c>
      <c r="W85" s="197">
        <v>7.5</v>
      </c>
      <c r="X85" s="197">
        <v>0</v>
      </c>
      <c r="Y85" s="197">
        <v>0</v>
      </c>
      <c r="Z85" s="197">
        <v>7.5</v>
      </c>
      <c r="AA85" s="198">
        <v>0.20666295793274853</v>
      </c>
      <c r="AC85" s="196">
        <v>1.24</v>
      </c>
      <c r="AD85" s="197">
        <v>0.30997218449561409</v>
      </c>
      <c r="AE85" s="279">
        <v>0.77498609224780701</v>
      </c>
      <c r="AF85" s="199">
        <v>66.958798370210516</v>
      </c>
      <c r="AH85" s="196">
        <v>66.958798370210516</v>
      </c>
      <c r="AI85" s="120">
        <v>40</v>
      </c>
      <c r="AJ85" s="120">
        <v>0</v>
      </c>
      <c r="AK85" s="120">
        <v>0</v>
      </c>
      <c r="AL85" s="120">
        <v>0</v>
      </c>
      <c r="AM85" s="120">
        <v>0</v>
      </c>
      <c r="AN85" s="120">
        <v>0</v>
      </c>
      <c r="AO85" s="120">
        <v>0</v>
      </c>
      <c r="AP85" s="120">
        <v>0</v>
      </c>
      <c r="AQ85" s="120">
        <v>0</v>
      </c>
      <c r="AR85" s="120">
        <v>0</v>
      </c>
      <c r="AS85" s="120">
        <v>0</v>
      </c>
      <c r="AT85" s="120">
        <v>0</v>
      </c>
      <c r="AU85" s="120">
        <v>0</v>
      </c>
      <c r="AV85" s="120">
        <v>0</v>
      </c>
      <c r="AW85" s="120">
        <v>0</v>
      </c>
      <c r="AX85" s="120">
        <v>0</v>
      </c>
      <c r="AY85" s="120">
        <v>0</v>
      </c>
      <c r="AZ85" s="120">
        <v>40</v>
      </c>
      <c r="BA85" s="120">
        <v>-26.958798370210516</v>
      </c>
      <c r="BB85" s="71">
        <v>1.6739699592552628</v>
      </c>
      <c r="BC85" s="120"/>
      <c r="BD85" s="120">
        <v>0</v>
      </c>
      <c r="BE85" s="120">
        <v>100</v>
      </c>
      <c r="BF85" s="200">
        <v>0</v>
      </c>
      <c r="BG85" s="198">
        <v>0.66958798370210515</v>
      </c>
      <c r="BI85" s="201">
        <v>0</v>
      </c>
      <c r="BJ85" s="69">
        <v>0</v>
      </c>
      <c r="BK85" s="70">
        <v>0</v>
      </c>
      <c r="BL85" s="70">
        <v>199</v>
      </c>
      <c r="BM85" s="70">
        <v>0</v>
      </c>
      <c r="BN85" s="70">
        <v>0</v>
      </c>
      <c r="BO85" s="201">
        <v>0</v>
      </c>
      <c r="BP85" s="70">
        <v>212</v>
      </c>
      <c r="BQ85" s="202">
        <v>42</v>
      </c>
      <c r="BR85" s="203">
        <v>0</v>
      </c>
      <c r="BS85" s="120">
        <v>5686.4613176895282</v>
      </c>
      <c r="BT85" s="200"/>
      <c r="BU85" s="204">
        <v>0</v>
      </c>
      <c r="BV85" s="16"/>
      <c r="BW85" s="205">
        <v>133.91759674042106</v>
      </c>
      <c r="BX85" s="206">
        <v>4076.1168507865659</v>
      </c>
      <c r="BY85" s="207">
        <v>48913.402209438791</v>
      </c>
      <c r="BZ85" s="16"/>
      <c r="CA85" s="203">
        <v>0.89</v>
      </c>
      <c r="CB85" s="206">
        <v>119.18666109897475</v>
      </c>
      <c r="CC85" s="206">
        <v>3627.7439972000443</v>
      </c>
      <c r="CD85" s="208">
        <v>43532.92796640053</v>
      </c>
      <c r="CF85" s="193">
        <v>0</v>
      </c>
      <c r="CG85" s="120">
        <v>0</v>
      </c>
      <c r="CH85" s="120">
        <v>0</v>
      </c>
      <c r="CI85" s="194">
        <v>0</v>
      </c>
      <c r="CJ85" s="193">
        <v>76.190476190476204</v>
      </c>
      <c r="CK85" s="120">
        <v>10.203245465936844</v>
      </c>
      <c r="CL85" s="120">
        <v>310.56128386945267</v>
      </c>
      <c r="CM85" s="194">
        <v>3726.7354064334322</v>
      </c>
      <c r="CN85" s="193">
        <v>9.5238095238095255</v>
      </c>
      <c r="CO85" s="120">
        <v>1.2754056832421055</v>
      </c>
      <c r="CP85" s="120">
        <v>38.820160483681583</v>
      </c>
      <c r="CQ85" s="194">
        <v>465.84192580417903</v>
      </c>
      <c r="CR85" s="193">
        <v>0</v>
      </c>
      <c r="CS85" s="120">
        <v>0</v>
      </c>
      <c r="CT85" s="120">
        <v>0</v>
      </c>
      <c r="CU85" s="194">
        <v>0</v>
      </c>
    </row>
    <row r="86" spans="1:107" x14ac:dyDescent="0.3">
      <c r="B86" s="121">
        <v>29</v>
      </c>
      <c r="C86" s="252">
        <v>2052</v>
      </c>
      <c r="D86" s="62">
        <v>532.1729437829855</v>
      </c>
      <c r="E86" s="278">
        <v>1.0000479478512796</v>
      </c>
      <c r="F86" s="73">
        <v>532.19846033214901</v>
      </c>
      <c r="G86" s="122">
        <v>167.67922170275952</v>
      </c>
      <c r="H86" s="62">
        <v>199</v>
      </c>
      <c r="I86" s="253">
        <v>212</v>
      </c>
      <c r="J86" s="174"/>
      <c r="K86" s="217">
        <v>89.24</v>
      </c>
      <c r="L86" s="279">
        <v>1.0328703703703703</v>
      </c>
      <c r="M86" s="279">
        <v>1.24</v>
      </c>
      <c r="N86" s="279">
        <v>1.86</v>
      </c>
      <c r="O86" s="63">
        <v>0.24997756814162425</v>
      </c>
      <c r="P86" s="218">
        <v>0.30997218449561409</v>
      </c>
      <c r="Q86" s="219">
        <v>1.549972184495614</v>
      </c>
      <c r="R86" s="122">
        <v>133.91759674042106</v>
      </c>
      <c r="S86" s="218">
        <v>48913.4</v>
      </c>
      <c r="T86" s="178"/>
      <c r="U86" s="220">
        <v>1.549972184495614</v>
      </c>
      <c r="V86" s="221">
        <v>648</v>
      </c>
      <c r="W86" s="221">
        <v>7.5</v>
      </c>
      <c r="X86" s="221">
        <v>0</v>
      </c>
      <c r="Y86" s="221">
        <v>0</v>
      </c>
      <c r="Z86" s="221">
        <v>7.5</v>
      </c>
      <c r="AA86" s="222">
        <v>0.20666295793274853</v>
      </c>
      <c r="AC86" s="220">
        <v>1.24</v>
      </c>
      <c r="AD86" s="221">
        <v>0.30997218449561409</v>
      </c>
      <c r="AE86" s="279">
        <v>0.77498609224780701</v>
      </c>
      <c r="AF86" s="223">
        <v>66.958798370210516</v>
      </c>
      <c r="AH86" s="220">
        <v>66.958798370210516</v>
      </c>
      <c r="AI86" s="122">
        <v>40</v>
      </c>
      <c r="AJ86" s="122">
        <v>0</v>
      </c>
      <c r="AK86" s="122">
        <v>0</v>
      </c>
      <c r="AL86" s="122">
        <v>0</v>
      </c>
      <c r="AM86" s="122">
        <v>0</v>
      </c>
      <c r="AN86" s="122">
        <v>0</v>
      </c>
      <c r="AO86" s="122">
        <v>0</v>
      </c>
      <c r="AP86" s="122">
        <v>0</v>
      </c>
      <c r="AQ86" s="122">
        <v>0</v>
      </c>
      <c r="AR86" s="122">
        <v>0</v>
      </c>
      <c r="AS86" s="122">
        <v>0</v>
      </c>
      <c r="AT86" s="122">
        <v>0</v>
      </c>
      <c r="AU86" s="122">
        <v>0</v>
      </c>
      <c r="AV86" s="122">
        <v>0</v>
      </c>
      <c r="AW86" s="122">
        <v>0</v>
      </c>
      <c r="AX86" s="122">
        <v>0</v>
      </c>
      <c r="AY86" s="122">
        <v>0</v>
      </c>
      <c r="AZ86" s="122">
        <v>40</v>
      </c>
      <c r="BA86" s="122">
        <v>-26.958798370210516</v>
      </c>
      <c r="BB86" s="75">
        <v>1.6739699592552628</v>
      </c>
      <c r="BC86" s="122"/>
      <c r="BD86" s="122">
        <v>0</v>
      </c>
      <c r="BE86" s="122">
        <v>100</v>
      </c>
      <c r="BF86" s="224">
        <v>0</v>
      </c>
      <c r="BG86" s="222">
        <v>0.66958798370210515</v>
      </c>
      <c r="BI86" s="225">
        <v>0</v>
      </c>
      <c r="BJ86" s="73">
        <v>0</v>
      </c>
      <c r="BK86" s="74">
        <v>0</v>
      </c>
      <c r="BL86" s="74">
        <v>199</v>
      </c>
      <c r="BM86" s="70">
        <v>0</v>
      </c>
      <c r="BN86" s="70">
        <v>0</v>
      </c>
      <c r="BO86" s="225">
        <v>0</v>
      </c>
      <c r="BP86" s="74">
        <v>212</v>
      </c>
      <c r="BQ86" s="226">
        <v>42</v>
      </c>
      <c r="BR86" s="203">
        <v>0</v>
      </c>
      <c r="BS86" s="122">
        <v>5686.4613176895282</v>
      </c>
      <c r="BT86" s="224"/>
      <c r="BU86" s="228">
        <v>0</v>
      </c>
      <c r="BV86" s="16"/>
      <c r="BW86" s="229">
        <v>133.91759674042106</v>
      </c>
      <c r="BX86" s="230">
        <v>4076.1168507865659</v>
      </c>
      <c r="BY86" s="231">
        <v>48913.402209438791</v>
      </c>
      <c r="BZ86" s="16"/>
      <c r="CA86" s="227">
        <v>0.89</v>
      </c>
      <c r="CB86" s="230">
        <v>119.18666109897475</v>
      </c>
      <c r="CC86" s="230">
        <v>3627.7439972000443</v>
      </c>
      <c r="CD86" s="232">
        <v>43532.92796640053</v>
      </c>
      <c r="CF86" s="193">
        <v>0</v>
      </c>
      <c r="CG86" s="122">
        <v>0</v>
      </c>
      <c r="CH86" s="122">
        <v>0</v>
      </c>
      <c r="CI86" s="218">
        <v>0</v>
      </c>
      <c r="CJ86" s="217">
        <v>76.190476190476204</v>
      </c>
      <c r="CK86" s="122">
        <v>10.203245465936844</v>
      </c>
      <c r="CL86" s="122">
        <v>310.56128386945267</v>
      </c>
      <c r="CM86" s="218">
        <v>3726.7354064334322</v>
      </c>
      <c r="CN86" s="217">
        <v>9.5238095238095255</v>
      </c>
      <c r="CO86" s="122">
        <v>1.2754056832421055</v>
      </c>
      <c r="CP86" s="122">
        <v>38.820160483681583</v>
      </c>
      <c r="CQ86" s="218">
        <v>465.84192580417903</v>
      </c>
      <c r="CR86" s="193">
        <v>0</v>
      </c>
      <c r="CS86" s="122">
        <v>0</v>
      </c>
      <c r="CT86" s="122">
        <v>0</v>
      </c>
      <c r="CU86" s="218">
        <v>0</v>
      </c>
    </row>
    <row r="87" spans="1:107" x14ac:dyDescent="0.3">
      <c r="B87" s="123">
        <v>30</v>
      </c>
      <c r="C87" s="281">
        <v>2053</v>
      </c>
      <c r="D87" s="65">
        <v>531.64077083920256</v>
      </c>
      <c r="E87" s="67">
        <v>1.0000479478512796</v>
      </c>
      <c r="F87" s="76">
        <v>531.66626187181691</v>
      </c>
      <c r="G87" s="124">
        <v>167.67922170275952</v>
      </c>
      <c r="H87" s="65">
        <v>198</v>
      </c>
      <c r="I87" s="83">
        <v>211</v>
      </c>
      <c r="J87" s="174"/>
      <c r="K87" s="233">
        <v>89.15</v>
      </c>
      <c r="L87" s="280">
        <v>1.0318287037037039</v>
      </c>
      <c r="M87" s="280">
        <v>1.24</v>
      </c>
      <c r="N87" s="280">
        <v>1.86</v>
      </c>
      <c r="O87" s="67">
        <v>0.24997756814162425</v>
      </c>
      <c r="P87" s="234">
        <v>0.30997218449561409</v>
      </c>
      <c r="Q87" s="388">
        <v>1.549972184495614</v>
      </c>
      <c r="R87" s="124">
        <v>133.91759674042106</v>
      </c>
      <c r="S87" s="234">
        <v>48913.4</v>
      </c>
      <c r="T87" s="178"/>
      <c r="U87" s="235">
        <v>1.549972184495614</v>
      </c>
      <c r="V87" s="236">
        <v>648</v>
      </c>
      <c r="W87" s="236">
        <v>7.5</v>
      </c>
      <c r="X87" s="236">
        <v>0</v>
      </c>
      <c r="Y87" s="236">
        <v>0</v>
      </c>
      <c r="Z87" s="236">
        <v>7.5</v>
      </c>
      <c r="AA87" s="237">
        <v>0.20666295793274853</v>
      </c>
      <c r="AC87" s="235">
        <v>1.24</v>
      </c>
      <c r="AD87" s="236">
        <v>0.30997218449561409</v>
      </c>
      <c r="AE87" s="280">
        <v>0.77498609224780701</v>
      </c>
      <c r="AF87" s="238">
        <v>66.958798370210516</v>
      </c>
      <c r="AH87" s="235">
        <v>66.958798370210516</v>
      </c>
      <c r="AI87" s="124">
        <v>40</v>
      </c>
      <c r="AJ87" s="124">
        <v>0</v>
      </c>
      <c r="AK87" s="124">
        <v>0</v>
      </c>
      <c r="AL87" s="124">
        <v>0</v>
      </c>
      <c r="AM87" s="124">
        <v>0</v>
      </c>
      <c r="AN87" s="124">
        <v>0</v>
      </c>
      <c r="AO87" s="124">
        <v>0</v>
      </c>
      <c r="AP87" s="124">
        <v>0</v>
      </c>
      <c r="AQ87" s="124">
        <v>0</v>
      </c>
      <c r="AR87" s="124">
        <v>0</v>
      </c>
      <c r="AS87" s="124">
        <v>0</v>
      </c>
      <c r="AT87" s="124">
        <v>0</v>
      </c>
      <c r="AU87" s="124">
        <v>0</v>
      </c>
      <c r="AV87" s="124">
        <v>0</v>
      </c>
      <c r="AW87" s="124">
        <v>0</v>
      </c>
      <c r="AX87" s="124">
        <v>0</v>
      </c>
      <c r="AY87" s="124">
        <v>0</v>
      </c>
      <c r="AZ87" s="124">
        <v>40</v>
      </c>
      <c r="BA87" s="124">
        <v>-26.958798370210516</v>
      </c>
      <c r="BB87" s="78">
        <v>1.6739699592552628</v>
      </c>
      <c r="BC87" s="124"/>
      <c r="BD87" s="124">
        <v>0</v>
      </c>
      <c r="BE87" s="124">
        <v>100</v>
      </c>
      <c r="BF87" s="124">
        <v>0</v>
      </c>
      <c r="BG87" s="237">
        <v>0.66958798370210515</v>
      </c>
      <c r="BI87" s="239">
        <v>0</v>
      </c>
      <c r="BJ87" s="76">
        <v>0</v>
      </c>
      <c r="BK87" s="77">
        <v>0</v>
      </c>
      <c r="BL87" s="77">
        <v>199</v>
      </c>
      <c r="BM87" s="77">
        <v>0</v>
      </c>
      <c r="BN87" s="240">
        <v>0</v>
      </c>
      <c r="BO87" s="239">
        <v>0</v>
      </c>
      <c r="BP87" s="77">
        <v>212</v>
      </c>
      <c r="BQ87" s="240">
        <v>42</v>
      </c>
      <c r="BR87" s="385">
        <v>0</v>
      </c>
      <c r="BS87" s="124">
        <v>5686.4613176895282</v>
      </c>
      <c r="BT87" s="460"/>
      <c r="BU87" s="242">
        <v>0</v>
      </c>
      <c r="BV87" s="16"/>
      <c r="BW87" s="386">
        <v>133.91759674042106</v>
      </c>
      <c r="BX87" s="243">
        <v>4076.1168507865659</v>
      </c>
      <c r="BY87" s="387">
        <v>48913.402209438791</v>
      </c>
      <c r="BZ87" s="16"/>
      <c r="CA87" s="241">
        <v>0.89</v>
      </c>
      <c r="CB87" s="243">
        <v>119.18666109897475</v>
      </c>
      <c r="CC87" s="243">
        <v>3627.7439972000443</v>
      </c>
      <c r="CD87" s="244">
        <v>43532.92796640053</v>
      </c>
      <c r="CF87" s="233">
        <v>0</v>
      </c>
      <c r="CG87" s="124">
        <v>0</v>
      </c>
      <c r="CH87" s="124">
        <v>0</v>
      </c>
      <c r="CI87" s="234">
        <v>0</v>
      </c>
      <c r="CJ87" s="233">
        <v>76.190476190476204</v>
      </c>
      <c r="CK87" s="124">
        <v>10.203245465936844</v>
      </c>
      <c r="CL87" s="124">
        <v>310.56128386945267</v>
      </c>
      <c r="CM87" s="234">
        <v>3726.7354064334322</v>
      </c>
      <c r="CN87" s="233">
        <v>9.5238095238095255</v>
      </c>
      <c r="CO87" s="124">
        <v>1.2754056832421055</v>
      </c>
      <c r="CP87" s="124">
        <v>38.820160483681583</v>
      </c>
      <c r="CQ87" s="234">
        <v>465.84192580417903</v>
      </c>
      <c r="CR87" s="233">
        <v>0</v>
      </c>
      <c r="CS87" s="124">
        <v>0</v>
      </c>
      <c r="CT87" s="124">
        <v>0</v>
      </c>
      <c r="CU87" s="234">
        <v>0</v>
      </c>
    </row>
    <row r="88" spans="1:107" x14ac:dyDescent="0.3">
      <c r="B88" s="125"/>
      <c r="C88" s="125"/>
      <c r="D88" s="79"/>
      <c r="E88" s="80"/>
      <c r="F88" s="79"/>
      <c r="G88" s="79"/>
      <c r="H88" s="79"/>
      <c r="I88" s="79"/>
      <c r="J88" s="174"/>
      <c r="K88" s="245"/>
      <c r="L88" s="245"/>
      <c r="M88" s="245"/>
      <c r="N88" s="245"/>
      <c r="O88" s="80"/>
      <c r="P88" s="245"/>
      <c r="Q88" s="246"/>
      <c r="R88" s="245"/>
      <c r="S88" s="245"/>
      <c r="T88" s="178"/>
      <c r="U88" s="16"/>
      <c r="V88" s="16"/>
      <c r="W88" s="16"/>
      <c r="X88" s="16"/>
      <c r="Y88" s="16"/>
      <c r="Z88" s="16"/>
      <c r="AA88" s="80"/>
      <c r="AC88" s="16"/>
      <c r="AD88" s="16"/>
      <c r="AE88" s="245"/>
      <c r="AF88" s="246"/>
      <c r="AH88" s="16"/>
      <c r="AI88" s="245"/>
      <c r="AJ88" s="245"/>
      <c r="AK88" s="245"/>
      <c r="AL88" s="245"/>
      <c r="AM88" s="245"/>
      <c r="AN88" s="245"/>
      <c r="AO88" s="245"/>
      <c r="AP88" s="245"/>
      <c r="AQ88" s="245"/>
      <c r="AR88" s="245"/>
      <c r="AS88" s="245"/>
      <c r="AT88" s="245"/>
      <c r="AU88" s="245"/>
      <c r="AV88" s="245"/>
      <c r="AW88" s="245"/>
      <c r="AX88" s="245"/>
      <c r="AY88" s="245"/>
      <c r="AZ88" s="245"/>
      <c r="BA88" s="245"/>
      <c r="BB88" s="245"/>
      <c r="BC88" s="245"/>
      <c r="BD88" s="245"/>
      <c r="BE88" s="245"/>
      <c r="BF88" s="245"/>
      <c r="BG88" s="245"/>
      <c r="BI88" s="38"/>
      <c r="BJ88" s="79"/>
      <c r="BK88" s="38"/>
      <c r="BL88" s="38"/>
      <c r="BM88" s="38"/>
      <c r="BN88" s="38"/>
      <c r="BO88" s="38"/>
      <c r="BP88" s="38"/>
      <c r="BQ88" s="16"/>
      <c r="BR88" s="247"/>
      <c r="BS88" s="245"/>
      <c r="BT88" s="245"/>
      <c r="BU88" s="16"/>
      <c r="BV88" s="16"/>
      <c r="BW88" s="247"/>
      <c r="BX88" s="247"/>
      <c r="BY88" s="247"/>
      <c r="BZ88" s="16"/>
      <c r="CA88" s="247"/>
      <c r="CB88" s="247"/>
      <c r="CC88" s="247"/>
      <c r="CD88" s="247"/>
      <c r="CF88" s="245"/>
      <c r="CG88" s="245"/>
      <c r="CH88" s="245"/>
      <c r="CI88" s="245"/>
      <c r="CJ88" s="245"/>
      <c r="CK88" s="245"/>
      <c r="CL88" s="245"/>
      <c r="CM88" s="245"/>
      <c r="CN88" s="245"/>
      <c r="CO88" s="245"/>
      <c r="CP88" s="245"/>
      <c r="CQ88" s="245"/>
      <c r="CR88" s="245"/>
      <c r="CS88" s="245"/>
      <c r="CT88" s="245"/>
      <c r="CU88" s="245"/>
    </row>
    <row r="89" spans="1:107" x14ac:dyDescent="0.3">
      <c r="B89" s="125"/>
      <c r="C89" s="125"/>
      <c r="D89" s="79"/>
      <c r="E89" s="80"/>
      <c r="F89" s="79"/>
      <c r="G89" s="79"/>
      <c r="H89" s="79"/>
      <c r="I89" s="79"/>
      <c r="J89" s="174"/>
      <c r="K89" s="245"/>
      <c r="L89" s="245"/>
      <c r="M89" s="245"/>
      <c r="N89" s="245"/>
      <c r="O89" s="80"/>
      <c r="P89" s="245"/>
      <c r="Q89" s="246"/>
      <c r="R89" s="245"/>
      <c r="S89" s="245"/>
      <c r="T89" s="178"/>
      <c r="U89" s="16"/>
      <c r="V89" s="16"/>
      <c r="W89" s="16"/>
      <c r="X89" s="16"/>
      <c r="Y89" s="16"/>
      <c r="Z89" s="16"/>
      <c r="AA89" s="80"/>
      <c r="AC89" s="16"/>
      <c r="AD89" s="16"/>
      <c r="AE89" s="245"/>
      <c r="AF89" s="246"/>
      <c r="AH89" s="16"/>
      <c r="AI89" s="245"/>
      <c r="AJ89" s="245"/>
      <c r="AK89" s="245"/>
      <c r="AL89" s="245"/>
      <c r="AM89" s="245"/>
      <c r="AN89" s="245"/>
      <c r="AO89" s="245"/>
      <c r="AP89" s="245"/>
      <c r="AQ89" s="245"/>
      <c r="AR89" s="245"/>
      <c r="AS89" s="245"/>
      <c r="AT89" s="245"/>
      <c r="AU89" s="245"/>
      <c r="AV89" s="245"/>
      <c r="AW89" s="245"/>
      <c r="AX89" s="245"/>
      <c r="AY89" s="245"/>
      <c r="AZ89" s="245"/>
      <c r="BA89" s="245"/>
      <c r="BB89" s="245"/>
      <c r="BC89" s="245"/>
      <c r="BD89" s="245"/>
      <c r="BE89" s="245"/>
      <c r="BF89" s="245"/>
      <c r="BH89" s="38"/>
      <c r="BI89" s="79"/>
      <c r="BJ89" s="38"/>
      <c r="BK89" s="38"/>
      <c r="BL89" s="38"/>
      <c r="BM89" s="38"/>
      <c r="BN89" s="38"/>
      <c r="BO89" s="38"/>
      <c r="BP89" s="16"/>
      <c r="BQ89" s="247"/>
      <c r="BR89" s="245"/>
      <c r="BS89" s="16"/>
      <c r="BT89" s="16"/>
      <c r="BU89" s="16"/>
      <c r="BV89" s="247"/>
      <c r="BW89" s="247"/>
      <c r="BX89" s="247"/>
      <c r="BY89" s="16"/>
      <c r="BZ89" s="247"/>
      <c r="CA89" s="247"/>
      <c r="CB89" s="247"/>
      <c r="CC89" s="247"/>
      <c r="CE89" s="245"/>
      <c r="CF89" s="245"/>
      <c r="CG89" s="245"/>
      <c r="CH89" s="245"/>
      <c r="CI89" s="245"/>
      <c r="CJ89" s="245"/>
      <c r="CK89" s="245"/>
      <c r="CL89" s="245"/>
      <c r="CM89" s="245"/>
    </row>
    <row r="90" spans="1:107" ht="18" x14ac:dyDescent="0.3">
      <c r="B90" s="127" t="s">
        <v>529</v>
      </c>
      <c r="C90" s="128"/>
      <c r="D90" s="129"/>
      <c r="E90" s="129"/>
      <c r="F90" s="129"/>
      <c r="G90" s="129"/>
      <c r="H90" s="129"/>
      <c r="I90" s="129"/>
      <c r="N90" s="13"/>
      <c r="O90" s="13"/>
      <c r="P90" s="13"/>
      <c r="Q90" s="13"/>
      <c r="R90" s="13"/>
      <c r="S90" s="13"/>
      <c r="T90" s="13"/>
      <c r="U90" s="13"/>
      <c r="V90" s="13"/>
      <c r="W90" s="178"/>
      <c r="X90" s="13"/>
      <c r="AD90" s="13"/>
      <c r="AF90" s="13"/>
      <c r="AG90" s="13"/>
      <c r="AH90" s="13"/>
      <c r="AI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F90" s="419"/>
      <c r="BG90" s="419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245"/>
      <c r="BZ90" s="13"/>
      <c r="CA90" s="13"/>
      <c r="CB90" s="13"/>
      <c r="CD90" s="13"/>
      <c r="CE90" s="13"/>
      <c r="CF90" s="643" t="s">
        <v>369</v>
      </c>
      <c r="CG90" s="644"/>
      <c r="CH90" s="644"/>
      <c r="CI90" s="644"/>
      <c r="CJ90" s="644"/>
      <c r="CK90" s="644"/>
      <c r="CL90" s="644"/>
      <c r="CM90" s="644"/>
      <c r="CN90" s="644"/>
      <c r="CO90" s="644"/>
      <c r="CP90" s="644"/>
      <c r="CQ90" s="644"/>
      <c r="CR90" s="644"/>
      <c r="CS90" s="644"/>
      <c r="CT90" s="644"/>
      <c r="CU90" s="645"/>
      <c r="CW90" s="130" t="s">
        <v>370</v>
      </c>
      <c r="CX90" s="641" t="s">
        <v>371</v>
      </c>
      <c r="CY90" s="642"/>
      <c r="CZ90" s="131" t="s">
        <v>372</v>
      </c>
      <c r="DA90" s="641" t="s">
        <v>373</v>
      </c>
      <c r="DB90" s="642"/>
      <c r="DC90" s="5" t="s">
        <v>372</v>
      </c>
    </row>
    <row r="91" spans="1:107" ht="15.6" x14ac:dyDescent="0.3">
      <c r="B91" s="125"/>
      <c r="C91" s="125"/>
      <c r="D91" s="79"/>
      <c r="E91" s="80"/>
      <c r="F91" s="79"/>
      <c r="G91" s="79"/>
      <c r="H91" s="79"/>
      <c r="I91" s="79"/>
      <c r="J91" s="79"/>
      <c r="W91" s="13"/>
      <c r="AE91" s="13"/>
      <c r="AJ91" s="13"/>
      <c r="BF91" s="13"/>
      <c r="BG91" s="13"/>
      <c r="BY91" s="13"/>
      <c r="BZ91" s="132"/>
      <c r="CC91" s="13"/>
      <c r="CF91" s="646" t="s">
        <v>374</v>
      </c>
      <c r="CG91" s="647"/>
      <c r="CH91" s="647"/>
      <c r="CI91" s="648"/>
      <c r="CJ91" s="646" t="s">
        <v>375</v>
      </c>
      <c r="CK91" s="647"/>
      <c r="CL91" s="647"/>
      <c r="CM91" s="648"/>
      <c r="CN91" s="646" t="s">
        <v>376</v>
      </c>
      <c r="CO91" s="647"/>
      <c r="CP91" s="647"/>
      <c r="CQ91" s="648"/>
      <c r="CR91" s="646" t="s">
        <v>377</v>
      </c>
      <c r="CS91" s="647"/>
      <c r="CT91" s="647"/>
      <c r="CU91" s="648"/>
      <c r="CW91" s="133" t="s">
        <v>378</v>
      </c>
      <c r="CX91" s="10" t="s">
        <v>379</v>
      </c>
      <c r="CY91" s="134" t="s">
        <v>380</v>
      </c>
      <c r="CZ91" s="134" t="s">
        <v>381</v>
      </c>
      <c r="DA91" s="10" t="s">
        <v>379</v>
      </c>
      <c r="DB91" s="134" t="s">
        <v>380</v>
      </c>
      <c r="DC91" s="134" t="s">
        <v>381</v>
      </c>
    </row>
    <row r="92" spans="1:107" ht="16.2" x14ac:dyDescent="0.35">
      <c r="A92" s="13"/>
      <c r="B92" s="109" t="s">
        <v>356</v>
      </c>
      <c r="C92" s="109"/>
      <c r="D92" s="109"/>
      <c r="E92" s="109"/>
      <c r="F92" s="109"/>
      <c r="G92" s="109"/>
      <c r="H92" s="109"/>
      <c r="I92" s="109"/>
      <c r="J92" s="109"/>
      <c r="K92" s="637" t="s">
        <v>382</v>
      </c>
      <c r="L92" s="637"/>
      <c r="M92" s="637"/>
      <c r="N92" s="637"/>
      <c r="O92" s="637"/>
      <c r="P92" s="637"/>
      <c r="Q92" s="637"/>
      <c r="R92" s="637"/>
      <c r="S92" s="637"/>
      <c r="U92" s="137" t="s">
        <v>383</v>
      </c>
      <c r="Y92" s="135"/>
      <c r="Z92" s="135"/>
      <c r="AA92" s="135"/>
      <c r="AB92" s="135"/>
      <c r="AC92" s="138" t="s">
        <v>384</v>
      </c>
      <c r="AD92" s="135"/>
      <c r="AG92" s="135"/>
      <c r="AH92" s="139" t="s">
        <v>385</v>
      </c>
      <c r="AI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C92" s="135"/>
      <c r="BD92" s="135"/>
      <c r="BE92" s="135"/>
      <c r="BH92" s="135"/>
      <c r="BI92" s="139" t="s">
        <v>386</v>
      </c>
      <c r="BJ92" s="135"/>
      <c r="BK92" s="135"/>
      <c r="BL92" s="135"/>
      <c r="BM92" s="135"/>
      <c r="BN92" s="135"/>
      <c r="BO92" s="135"/>
      <c r="BP92" s="135"/>
      <c r="BQ92" s="135"/>
      <c r="BR92" s="135"/>
      <c r="BU92" s="135"/>
      <c r="BV92" s="135"/>
      <c r="BW92" s="142" t="s">
        <v>387</v>
      </c>
      <c r="BX92" s="143" t="s">
        <v>387</v>
      </c>
      <c r="BY92" s="144" t="s">
        <v>387</v>
      </c>
      <c r="BZ92" s="135"/>
      <c r="CA92" s="638" t="s">
        <v>388</v>
      </c>
      <c r="CB92" s="639"/>
      <c r="CC92" s="639"/>
      <c r="CD92" s="640"/>
      <c r="CE92" s="135"/>
      <c r="CF92" s="649" t="s">
        <v>389</v>
      </c>
      <c r="CG92" s="650"/>
      <c r="CH92" s="650"/>
      <c r="CI92" s="651"/>
      <c r="CJ92" s="649" t="s">
        <v>390</v>
      </c>
      <c r="CK92" s="650"/>
      <c r="CL92" s="650"/>
      <c r="CM92" s="651"/>
      <c r="CN92" s="649" t="s">
        <v>391</v>
      </c>
      <c r="CO92" s="650"/>
      <c r="CP92" s="650"/>
      <c r="CQ92" s="651"/>
      <c r="CR92" s="649" t="s">
        <v>392</v>
      </c>
      <c r="CS92" s="650"/>
      <c r="CT92" s="650"/>
      <c r="CU92" s="651"/>
      <c r="CW92" s="7" t="s">
        <v>374</v>
      </c>
      <c r="CX92" s="145">
        <v>3000</v>
      </c>
      <c r="CY92" s="146"/>
      <c r="CZ92" s="145">
        <v>28.571428571428569</v>
      </c>
      <c r="DA92" s="146"/>
      <c r="DB92" s="147" t="s">
        <v>393</v>
      </c>
      <c r="DC92" s="148">
        <v>1.7999999999999999E-2</v>
      </c>
    </row>
    <row r="93" spans="1:107" s="13" customFormat="1" ht="57.6" x14ac:dyDescent="0.3">
      <c r="A93"/>
      <c r="B93" s="666" t="s">
        <v>357</v>
      </c>
      <c r="C93" s="667"/>
      <c r="D93" s="110" t="s">
        <v>358</v>
      </c>
      <c r="E93" s="110" t="s">
        <v>359</v>
      </c>
      <c r="F93" s="110" t="s">
        <v>360</v>
      </c>
      <c r="G93" s="110" t="s">
        <v>361</v>
      </c>
      <c r="H93" s="110" t="s">
        <v>362</v>
      </c>
      <c r="I93" s="111" t="s">
        <v>363</v>
      </c>
      <c r="J93"/>
      <c r="K93" s="149" t="s">
        <v>394</v>
      </c>
      <c r="L93" s="110" t="s">
        <v>395</v>
      </c>
      <c r="M93" s="110" t="s">
        <v>396</v>
      </c>
      <c r="N93" s="110" t="s">
        <v>397</v>
      </c>
      <c r="O93" s="110" t="s">
        <v>398</v>
      </c>
      <c r="P93" s="111" t="s">
        <v>399</v>
      </c>
      <c r="Q93" s="668" t="s">
        <v>400</v>
      </c>
      <c r="R93" s="669"/>
      <c r="S93" s="670"/>
      <c r="T93" s="136"/>
      <c r="U93" s="150" t="s">
        <v>401</v>
      </c>
      <c r="V93" s="652" t="s">
        <v>402</v>
      </c>
      <c r="W93" s="652"/>
      <c r="X93" s="151" t="s">
        <v>403</v>
      </c>
      <c r="Y93" s="151" t="s">
        <v>404</v>
      </c>
      <c r="Z93" s="151" t="s">
        <v>405</v>
      </c>
      <c r="AA93" s="152" t="s">
        <v>406</v>
      </c>
      <c r="AB93" s="135"/>
      <c r="AC93" s="150" t="s">
        <v>396</v>
      </c>
      <c r="AD93" s="151" t="s">
        <v>399</v>
      </c>
      <c r="AE93" s="652" t="s">
        <v>407</v>
      </c>
      <c r="AF93" s="653"/>
      <c r="AG93" s="135"/>
      <c r="AH93" s="150" t="s">
        <v>407</v>
      </c>
      <c r="AI93" s="151" t="s">
        <v>542</v>
      </c>
      <c r="AJ93" s="151" t="s">
        <v>543</v>
      </c>
      <c r="AK93" s="151" t="s">
        <v>544</v>
      </c>
      <c r="AL93" s="151" t="s">
        <v>545</v>
      </c>
      <c r="AM93" s="151" t="s">
        <v>546</v>
      </c>
      <c r="AN93" s="151" t="s">
        <v>547</v>
      </c>
      <c r="AO93" s="151" t="s">
        <v>548</v>
      </c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 t="s">
        <v>408</v>
      </c>
      <c r="BA93" s="151" t="s">
        <v>403</v>
      </c>
      <c r="BB93" s="151" t="s">
        <v>409</v>
      </c>
      <c r="BC93" s="151" t="s">
        <v>410</v>
      </c>
      <c r="BD93" s="151" t="s">
        <v>404</v>
      </c>
      <c r="BE93" s="151" t="s">
        <v>405</v>
      </c>
      <c r="BF93" s="153" t="s">
        <v>411</v>
      </c>
      <c r="BG93" s="152" t="s">
        <v>406</v>
      </c>
      <c r="BH93" s="420"/>
      <c r="BI93" s="150" t="s">
        <v>413</v>
      </c>
      <c r="BJ93" s="151" t="s">
        <v>414</v>
      </c>
      <c r="BK93" s="151" t="s">
        <v>415</v>
      </c>
      <c r="BL93" s="151" t="s">
        <v>416</v>
      </c>
      <c r="BM93" s="151" t="s">
        <v>417</v>
      </c>
      <c r="BN93" s="152" t="s">
        <v>418</v>
      </c>
      <c r="BO93" s="150" t="s">
        <v>419</v>
      </c>
      <c r="BP93" s="151" t="s">
        <v>420</v>
      </c>
      <c r="BQ93" s="152" t="s">
        <v>421</v>
      </c>
      <c r="BR93" s="150" t="s">
        <v>422</v>
      </c>
      <c r="BS93" s="151" t="s">
        <v>423</v>
      </c>
      <c r="BT93" s="153" t="s">
        <v>535</v>
      </c>
      <c r="BU93" s="152" t="s">
        <v>331</v>
      </c>
      <c r="BV93" s="154"/>
      <c r="BW93" s="155" t="s">
        <v>424</v>
      </c>
      <c r="BX93" s="156" t="s">
        <v>425</v>
      </c>
      <c r="BY93" s="157" t="s">
        <v>426</v>
      </c>
      <c r="BZ93"/>
      <c r="CA93" s="158" t="s">
        <v>427</v>
      </c>
      <c r="CB93" s="156" t="s">
        <v>428</v>
      </c>
      <c r="CC93" s="156" t="s">
        <v>429</v>
      </c>
      <c r="CD93" s="159" t="s">
        <v>430</v>
      </c>
      <c r="CE93" s="33"/>
      <c r="CF93" s="158" t="s">
        <v>431</v>
      </c>
      <c r="CG93" s="156" t="s">
        <v>394</v>
      </c>
      <c r="CH93" s="156" t="s">
        <v>432</v>
      </c>
      <c r="CI93" s="159" t="s">
        <v>433</v>
      </c>
      <c r="CJ93" s="158" t="s">
        <v>431</v>
      </c>
      <c r="CK93" s="156" t="s">
        <v>394</v>
      </c>
      <c r="CL93" s="156" t="s">
        <v>432</v>
      </c>
      <c r="CM93" s="159" t="s">
        <v>433</v>
      </c>
      <c r="CN93" s="158" t="s">
        <v>431</v>
      </c>
      <c r="CO93" s="156" t="s">
        <v>394</v>
      </c>
      <c r="CP93" s="156" t="s">
        <v>432</v>
      </c>
      <c r="CQ93" s="159" t="s">
        <v>433</v>
      </c>
      <c r="CR93" s="158" t="s">
        <v>431</v>
      </c>
      <c r="CS93" s="156" t="s">
        <v>394</v>
      </c>
      <c r="CT93" s="156" t="s">
        <v>432</v>
      </c>
      <c r="CU93" s="159" t="s">
        <v>433</v>
      </c>
      <c r="CW93" s="160" t="s">
        <v>375</v>
      </c>
      <c r="CX93" s="161">
        <v>8000</v>
      </c>
      <c r="CY93" s="161">
        <v>105000</v>
      </c>
      <c r="CZ93" s="145">
        <v>76.190476190476204</v>
      </c>
      <c r="DA93" s="161">
        <v>105000</v>
      </c>
      <c r="DB93" s="161">
        <v>8000</v>
      </c>
      <c r="DC93" s="162"/>
    </row>
    <row r="94" spans="1:107" ht="15.6" x14ac:dyDescent="0.3">
      <c r="A94" s="135"/>
      <c r="B94" s="112" t="s">
        <v>364</v>
      </c>
      <c r="C94" s="113" t="s">
        <v>365</v>
      </c>
      <c r="D94" s="113" t="s">
        <v>366</v>
      </c>
      <c r="E94" s="113" t="s">
        <v>367</v>
      </c>
      <c r="F94" s="113" t="s">
        <v>366</v>
      </c>
      <c r="G94" s="113" t="s">
        <v>259</v>
      </c>
      <c r="H94" s="113" t="s">
        <v>368</v>
      </c>
      <c r="I94" s="114" t="s">
        <v>368</v>
      </c>
      <c r="J94" s="135"/>
      <c r="K94" s="112" t="s">
        <v>434</v>
      </c>
      <c r="L94" s="113" t="s">
        <v>435</v>
      </c>
      <c r="M94" s="113" t="s">
        <v>435</v>
      </c>
      <c r="N94" s="113" t="s">
        <v>435</v>
      </c>
      <c r="O94" s="113" t="s">
        <v>183</v>
      </c>
      <c r="P94" s="114" t="s">
        <v>435</v>
      </c>
      <c r="Q94" s="112" t="s">
        <v>435</v>
      </c>
      <c r="R94" s="113" t="s">
        <v>434</v>
      </c>
      <c r="S94" s="114" t="s">
        <v>436</v>
      </c>
      <c r="T94" s="64"/>
      <c r="U94" s="165" t="s">
        <v>435</v>
      </c>
      <c r="V94" s="166" t="s">
        <v>434</v>
      </c>
      <c r="W94" s="166" t="s">
        <v>435</v>
      </c>
      <c r="X94" s="166" t="s">
        <v>435</v>
      </c>
      <c r="Y94" s="166" t="s">
        <v>435</v>
      </c>
      <c r="Z94" s="166" t="s">
        <v>435</v>
      </c>
      <c r="AA94" s="167" t="s">
        <v>183</v>
      </c>
      <c r="AB94" s="33"/>
      <c r="AC94" s="165" t="s">
        <v>435</v>
      </c>
      <c r="AD94" s="166" t="s">
        <v>435</v>
      </c>
      <c r="AE94" s="166" t="s">
        <v>435</v>
      </c>
      <c r="AF94" s="167" t="s">
        <v>434</v>
      </c>
      <c r="AG94" s="33"/>
      <c r="AH94" s="165" t="s">
        <v>434</v>
      </c>
      <c r="AI94" s="166" t="s">
        <v>437</v>
      </c>
      <c r="AJ94" s="166" t="s">
        <v>437</v>
      </c>
      <c r="AK94" s="166" t="s">
        <v>437</v>
      </c>
      <c r="AL94" s="166" t="s">
        <v>437</v>
      </c>
      <c r="AM94" s="166" t="s">
        <v>437</v>
      </c>
      <c r="AN94" s="166" t="s">
        <v>437</v>
      </c>
      <c r="AO94" s="166" t="s">
        <v>437</v>
      </c>
      <c r="AP94" s="166" t="s">
        <v>437</v>
      </c>
      <c r="AQ94" s="166" t="s">
        <v>437</v>
      </c>
      <c r="AR94" s="166" t="s">
        <v>437</v>
      </c>
      <c r="AS94" s="166" t="s">
        <v>437</v>
      </c>
      <c r="AT94" s="166" t="s">
        <v>437</v>
      </c>
      <c r="AU94" s="166" t="s">
        <v>437</v>
      </c>
      <c r="AV94" s="166" t="s">
        <v>437</v>
      </c>
      <c r="AW94" s="166" t="s">
        <v>437</v>
      </c>
      <c r="AX94" s="166" t="s">
        <v>437</v>
      </c>
      <c r="AY94" s="166" t="s">
        <v>437</v>
      </c>
      <c r="AZ94" s="166" t="s">
        <v>437</v>
      </c>
      <c r="BA94" s="166" t="s">
        <v>437</v>
      </c>
      <c r="BB94" s="166" t="s">
        <v>183</v>
      </c>
      <c r="BC94" s="166" t="s">
        <v>437</v>
      </c>
      <c r="BD94" s="166" t="s">
        <v>437</v>
      </c>
      <c r="BE94" s="166" t="s">
        <v>437</v>
      </c>
      <c r="BF94" s="168" t="s">
        <v>437</v>
      </c>
      <c r="BG94" s="167" t="s">
        <v>183</v>
      </c>
      <c r="BH94" s="421"/>
      <c r="BI94" s="165" t="s">
        <v>438</v>
      </c>
      <c r="BJ94" s="166" t="s">
        <v>438</v>
      </c>
      <c r="BK94" s="166" t="s">
        <v>438</v>
      </c>
      <c r="BL94" s="166" t="s">
        <v>297</v>
      </c>
      <c r="BM94" s="166" t="s">
        <v>438</v>
      </c>
      <c r="BN94" s="167" t="s">
        <v>438</v>
      </c>
      <c r="BO94" s="165" t="s">
        <v>438</v>
      </c>
      <c r="BP94" s="169" t="s">
        <v>438</v>
      </c>
      <c r="BQ94" s="167" t="s">
        <v>438</v>
      </c>
      <c r="BR94" s="165" t="s">
        <v>439</v>
      </c>
      <c r="BS94" s="166" t="s">
        <v>439</v>
      </c>
      <c r="BT94" s="166" t="s">
        <v>439</v>
      </c>
      <c r="BU94" s="167" t="s">
        <v>439</v>
      </c>
      <c r="BV94" s="170"/>
      <c r="BW94" s="171" t="s">
        <v>440</v>
      </c>
      <c r="BX94" s="166" t="s">
        <v>441</v>
      </c>
      <c r="BY94" s="172" t="s">
        <v>254</v>
      </c>
      <c r="CA94" s="165" t="s">
        <v>442</v>
      </c>
      <c r="CB94" s="166" t="s">
        <v>443</v>
      </c>
      <c r="CC94" s="166" t="s">
        <v>444</v>
      </c>
      <c r="CD94" s="167" t="s">
        <v>445</v>
      </c>
      <c r="CE94" s="13"/>
      <c r="CF94" s="165" t="s">
        <v>446</v>
      </c>
      <c r="CG94" s="166" t="s">
        <v>447</v>
      </c>
      <c r="CH94" s="166" t="s">
        <v>448</v>
      </c>
      <c r="CI94" s="167" t="s">
        <v>449</v>
      </c>
      <c r="CJ94" s="165" t="s">
        <v>446</v>
      </c>
      <c r="CK94" s="166" t="s">
        <v>447</v>
      </c>
      <c r="CL94" s="166" t="s">
        <v>448</v>
      </c>
      <c r="CM94" s="167" t="s">
        <v>449</v>
      </c>
      <c r="CN94" s="165" t="s">
        <v>446</v>
      </c>
      <c r="CO94" s="166" t="s">
        <v>447</v>
      </c>
      <c r="CP94" s="166" t="s">
        <v>448</v>
      </c>
      <c r="CQ94" s="167" t="s">
        <v>449</v>
      </c>
      <c r="CR94" s="165" t="s">
        <v>446</v>
      </c>
      <c r="CS94" s="166" t="s">
        <v>447</v>
      </c>
      <c r="CT94" s="166" t="s">
        <v>448</v>
      </c>
      <c r="CU94" s="167" t="s">
        <v>449</v>
      </c>
      <c r="CW94" s="160" t="s">
        <v>450</v>
      </c>
      <c r="CX94" s="161">
        <v>1000</v>
      </c>
      <c r="CY94" s="161">
        <v>105000</v>
      </c>
      <c r="CZ94" s="145">
        <v>9.5238095238095255</v>
      </c>
      <c r="DA94" s="146"/>
      <c r="DB94" s="173"/>
      <c r="DC94" s="162"/>
    </row>
    <row r="95" spans="1:107" s="135" customFormat="1" ht="15.6" x14ac:dyDescent="0.3">
      <c r="A95" s="137"/>
      <c r="B95" s="115">
        <v>0</v>
      </c>
      <c r="C95" s="116">
        <v>2023</v>
      </c>
      <c r="D95" s="41">
        <v>18138.4833168</v>
      </c>
      <c r="E95" s="43">
        <v>0.98174794785127961</v>
      </c>
      <c r="F95" s="41">
        <v>17807.418773403071</v>
      </c>
      <c r="G95" s="118">
        <v>167.67922170275952</v>
      </c>
      <c r="H95" s="41">
        <v>6648</v>
      </c>
      <c r="I95" s="81">
        <v>7076</v>
      </c>
      <c r="K95" s="175">
        <v>2985.93</v>
      </c>
      <c r="L95" s="118">
        <v>34.559375000000003</v>
      </c>
      <c r="M95" s="118">
        <v>41.47</v>
      </c>
      <c r="N95" s="118">
        <v>62.21</v>
      </c>
      <c r="O95" s="43">
        <v>0.4466775681416244</v>
      </c>
      <c r="P95" s="176">
        <v>18.523718750833165</v>
      </c>
      <c r="Q95" s="461">
        <v>59.993718750833168</v>
      </c>
      <c r="R95" s="118">
        <v>5183.4573000719856</v>
      </c>
      <c r="S95" s="176">
        <v>1893257.78</v>
      </c>
      <c r="T95" s="164"/>
      <c r="U95" s="179">
        <v>59.993718750833168</v>
      </c>
      <c r="V95" s="180">
        <v>8268</v>
      </c>
      <c r="W95" s="181">
        <v>95.694444444444443</v>
      </c>
      <c r="X95" s="180">
        <v>0</v>
      </c>
      <c r="Y95" s="180">
        <v>0</v>
      </c>
      <c r="Z95" s="180">
        <v>95.694444444444443</v>
      </c>
      <c r="AA95" s="182">
        <v>0.62693000726560055</v>
      </c>
      <c r="AB95" s="13"/>
      <c r="AC95" s="179">
        <v>41.47</v>
      </c>
      <c r="AD95" s="180">
        <v>18.523718750833165</v>
      </c>
      <c r="AE95" s="118">
        <v>29.996859375416584</v>
      </c>
      <c r="AF95" s="183">
        <v>2591.7286500359928</v>
      </c>
      <c r="AG95" s="163"/>
      <c r="AH95" s="179">
        <v>2591.7286500359928</v>
      </c>
      <c r="AI95" s="118">
        <v>500</v>
      </c>
      <c r="AJ95" s="118">
        <v>500</v>
      </c>
      <c r="AK95" s="118">
        <v>150</v>
      </c>
      <c r="AL95" s="118">
        <v>60</v>
      </c>
      <c r="AM95" s="118">
        <v>550</v>
      </c>
      <c r="AN95" s="118">
        <v>500</v>
      </c>
      <c r="AO95" s="118">
        <v>40</v>
      </c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>
        <v>2300</v>
      </c>
      <c r="BA95" s="118">
        <v>-291.72865003599281</v>
      </c>
      <c r="BB95" s="43">
        <v>1.1268385434939099</v>
      </c>
      <c r="BC95" s="118">
        <v>0</v>
      </c>
      <c r="BD95" s="118">
        <v>0</v>
      </c>
      <c r="BE95" s="118">
        <v>2300</v>
      </c>
      <c r="BF95" s="184">
        <v>-291.72865003599281</v>
      </c>
      <c r="BG95" s="422">
        <v>1.1268385434939099</v>
      </c>
      <c r="BH95" s="423"/>
      <c r="BI95" s="185">
        <v>6648</v>
      </c>
      <c r="BJ95" s="41">
        <v>3324</v>
      </c>
      <c r="BK95" s="42">
        <v>3324</v>
      </c>
      <c r="BL95" s="42">
        <v>6648</v>
      </c>
      <c r="BM95" s="42">
        <v>3324</v>
      </c>
      <c r="BN95" s="186">
        <v>3324</v>
      </c>
      <c r="BO95" s="185">
        <v>7076</v>
      </c>
      <c r="BP95" s="42">
        <v>7076</v>
      </c>
      <c r="BQ95" s="186">
        <v>0</v>
      </c>
      <c r="BR95" s="187">
        <v>103646.28000000003</v>
      </c>
      <c r="BS95" s="184">
        <v>103646.28000000003</v>
      </c>
      <c r="BT95" s="184">
        <v>10981</v>
      </c>
      <c r="BU95" s="188">
        <v>103646.28000000003</v>
      </c>
      <c r="BV95" s="16"/>
      <c r="BW95" s="476">
        <v>5183.4573000719856</v>
      </c>
      <c r="BX95" s="477">
        <v>157771.48157094108</v>
      </c>
      <c r="BY95" s="478">
        <v>1893257.7788512928</v>
      </c>
      <c r="BZ95"/>
      <c r="CA95" s="187">
        <v>0.89</v>
      </c>
      <c r="CB95" s="190">
        <v>4613.2769970640675</v>
      </c>
      <c r="CC95" s="190">
        <v>140416.61859813755</v>
      </c>
      <c r="CD95" s="192">
        <v>1684999.4231776504</v>
      </c>
      <c r="CE95" s="13"/>
      <c r="CF95" s="175">
        <v>0</v>
      </c>
      <c r="CG95" s="118">
        <v>0</v>
      </c>
      <c r="CH95" s="118">
        <v>0</v>
      </c>
      <c r="CI95" s="176">
        <v>0</v>
      </c>
      <c r="CJ95" s="175">
        <v>76.190476190476204</v>
      </c>
      <c r="CK95" s="118">
        <v>394.93008000548468</v>
      </c>
      <c r="CL95" s="118">
        <v>12020.684310166942</v>
      </c>
      <c r="CM95" s="176">
        <v>144248.2117220033</v>
      </c>
      <c r="CN95" s="175">
        <v>9.5238095238095255</v>
      </c>
      <c r="CO95" s="118">
        <v>49.366260000685585</v>
      </c>
      <c r="CP95" s="118">
        <v>1502.5855387708677</v>
      </c>
      <c r="CQ95" s="176">
        <v>18031.026465250412</v>
      </c>
      <c r="CR95" s="175">
        <v>0</v>
      </c>
      <c r="CS95" s="118">
        <v>0</v>
      </c>
      <c r="CT95" s="118">
        <v>0</v>
      </c>
      <c r="CU95" s="176">
        <v>0</v>
      </c>
      <c r="CW95" s="160" t="s">
        <v>451</v>
      </c>
      <c r="CX95" s="145">
        <v>1000</v>
      </c>
      <c r="CY95" s="161">
        <v>105000</v>
      </c>
      <c r="CZ95" s="145">
        <v>9.5238095238095255</v>
      </c>
      <c r="DA95" s="146"/>
      <c r="DB95" s="173"/>
      <c r="DC95" s="173"/>
    </row>
    <row r="96" spans="1:107" s="135" customFormat="1" ht="15.6" x14ac:dyDescent="0.3">
      <c r="A96"/>
      <c r="B96" s="424">
        <v>1</v>
      </c>
      <c r="C96" s="252">
        <v>2024</v>
      </c>
      <c r="D96" s="62">
        <v>18261.825003354239</v>
      </c>
      <c r="E96" s="63">
        <v>0.99174794785127962</v>
      </c>
      <c r="F96" s="62">
        <v>18111.127471095755</v>
      </c>
      <c r="G96" s="279">
        <v>167.67922170275952</v>
      </c>
      <c r="H96" s="62">
        <v>6761</v>
      </c>
      <c r="I96" s="253">
        <v>7196</v>
      </c>
      <c r="J96" s="13"/>
      <c r="K96" s="193">
        <v>3036.86</v>
      </c>
      <c r="L96" s="279">
        <v>35.148842592592594</v>
      </c>
      <c r="M96" s="279">
        <v>42.18</v>
      </c>
      <c r="N96" s="279">
        <v>63.27</v>
      </c>
      <c r="O96" s="63">
        <v>0.43167756814162439</v>
      </c>
      <c r="P96" s="425">
        <v>18.208159824213716</v>
      </c>
      <c r="Q96" s="462">
        <v>60.388159824213716</v>
      </c>
      <c r="R96" s="279">
        <v>5217.5370088120653</v>
      </c>
      <c r="S96" s="425">
        <v>1905705.3900000001</v>
      </c>
      <c r="T96" s="178"/>
      <c r="U96" s="426">
        <v>60.388159824213716</v>
      </c>
      <c r="V96" s="427">
        <v>8268</v>
      </c>
      <c r="W96" s="427">
        <v>95.694444444444443</v>
      </c>
      <c r="X96" s="427">
        <v>0</v>
      </c>
      <c r="Y96" s="427">
        <v>0</v>
      </c>
      <c r="Z96" s="427">
        <v>95.694444444444443</v>
      </c>
      <c r="AA96" s="213">
        <v>0.6310518878582565</v>
      </c>
      <c r="AB96"/>
      <c r="AC96" s="426">
        <v>42.18</v>
      </c>
      <c r="AD96" s="427">
        <v>18.208159824213716</v>
      </c>
      <c r="AE96" s="279">
        <v>30.194079912106858</v>
      </c>
      <c r="AF96" s="428">
        <v>2608.7685044060327</v>
      </c>
      <c r="AG96"/>
      <c r="AH96" s="426">
        <v>2608.7685044060327</v>
      </c>
      <c r="AI96" s="210">
        <v>500</v>
      </c>
      <c r="AJ96" s="279">
        <v>500</v>
      </c>
      <c r="AK96" s="279">
        <v>150</v>
      </c>
      <c r="AL96" s="279">
        <v>60</v>
      </c>
      <c r="AM96" s="279">
        <v>550</v>
      </c>
      <c r="AN96" s="279">
        <v>500</v>
      </c>
      <c r="AO96" s="279">
        <v>40</v>
      </c>
      <c r="AP96" s="279">
        <v>0</v>
      </c>
      <c r="AQ96" s="279">
        <v>0</v>
      </c>
      <c r="AR96" s="279">
        <v>0</v>
      </c>
      <c r="AS96" s="279">
        <v>0</v>
      </c>
      <c r="AT96" s="279">
        <v>0</v>
      </c>
      <c r="AU96" s="279">
        <v>0</v>
      </c>
      <c r="AV96" s="279">
        <v>0</v>
      </c>
      <c r="AW96" s="279">
        <v>0</v>
      </c>
      <c r="AX96" s="279">
        <v>0</v>
      </c>
      <c r="AY96" s="279">
        <v>0</v>
      </c>
      <c r="AZ96" s="210">
        <v>2300</v>
      </c>
      <c r="BA96" s="210">
        <v>-308.76850440603266</v>
      </c>
      <c r="BB96" s="72">
        <v>1.1342471758287098</v>
      </c>
      <c r="BC96" s="210">
        <v>560</v>
      </c>
      <c r="BD96" s="210">
        <v>560</v>
      </c>
      <c r="BE96" s="210">
        <v>2860</v>
      </c>
      <c r="BF96" s="215">
        <v>0</v>
      </c>
      <c r="BG96" s="213">
        <v>0.91215681972238905</v>
      </c>
      <c r="BH96" s="423"/>
      <c r="BI96" s="429">
        <v>113</v>
      </c>
      <c r="BJ96" s="62">
        <v>57</v>
      </c>
      <c r="BK96" s="61">
        <v>56</v>
      </c>
      <c r="BL96" s="61">
        <v>6761</v>
      </c>
      <c r="BM96" s="61">
        <v>332</v>
      </c>
      <c r="BN96" s="430">
        <v>332</v>
      </c>
      <c r="BO96" s="429">
        <v>120</v>
      </c>
      <c r="BP96" s="61">
        <v>7196</v>
      </c>
      <c r="BQ96" s="430">
        <v>3538</v>
      </c>
      <c r="BR96" s="431">
        <v>1761.7373104693147</v>
      </c>
      <c r="BS96" s="470">
        <v>105408.01731046934</v>
      </c>
      <c r="BT96" s="470">
        <v>1098.0999999999999</v>
      </c>
      <c r="BU96" s="432">
        <v>1320.3132000000007</v>
      </c>
      <c r="BV96" s="16"/>
      <c r="BW96" s="433">
        <v>5217.5370088120653</v>
      </c>
      <c r="BX96" s="434">
        <v>158808.78270571723</v>
      </c>
      <c r="BY96" s="435">
        <v>1905705.3924686068</v>
      </c>
      <c r="BZ96" s="436"/>
      <c r="CA96" s="431">
        <v>0.89</v>
      </c>
      <c r="CB96" s="434">
        <v>4643.6079378427385</v>
      </c>
      <c r="CC96" s="434">
        <v>141339.81660808835</v>
      </c>
      <c r="CD96" s="437">
        <v>1696077.7992970601</v>
      </c>
      <c r="CE96"/>
      <c r="CF96" s="438">
        <v>0</v>
      </c>
      <c r="CG96" s="279">
        <v>0</v>
      </c>
      <c r="CH96" s="279">
        <v>0</v>
      </c>
      <c r="CI96" s="425">
        <v>0</v>
      </c>
      <c r="CJ96" s="438">
        <v>76.190476190476204</v>
      </c>
      <c r="CK96" s="279">
        <v>397.52662924282407</v>
      </c>
      <c r="CL96" s="279">
        <v>12099.716777578458</v>
      </c>
      <c r="CM96" s="425">
        <v>145196.60133094148</v>
      </c>
      <c r="CN96" s="438">
        <v>9.5238095238095255</v>
      </c>
      <c r="CO96" s="279">
        <v>49.690828655353009</v>
      </c>
      <c r="CP96" s="279">
        <v>1512.4645971973073</v>
      </c>
      <c r="CQ96" s="425">
        <v>18149.575166367686</v>
      </c>
      <c r="CR96" s="438">
        <v>0</v>
      </c>
      <c r="CS96" s="279">
        <v>0</v>
      </c>
      <c r="CT96" s="279">
        <v>0</v>
      </c>
      <c r="CU96" s="425">
        <v>0</v>
      </c>
      <c r="CW96"/>
      <c r="CX96"/>
      <c r="CY96"/>
      <c r="CZ96"/>
      <c r="DA96"/>
      <c r="DB96"/>
      <c r="DC96"/>
    </row>
    <row r="97" spans="2:99" x14ac:dyDescent="0.3">
      <c r="B97" s="424">
        <v>2</v>
      </c>
      <c r="C97" s="252">
        <v>2025</v>
      </c>
      <c r="D97" s="62">
        <v>18380.52686587604</v>
      </c>
      <c r="E97" s="63">
        <v>1.0000479478512796</v>
      </c>
      <c r="F97" s="62">
        <v>18381.408172644646</v>
      </c>
      <c r="G97" s="279">
        <v>167.67922170275952</v>
      </c>
      <c r="H97" s="62">
        <v>6863</v>
      </c>
      <c r="I97" s="253">
        <v>7304</v>
      </c>
      <c r="K97" s="193">
        <v>3082.1800000000003</v>
      </c>
      <c r="L97" s="279">
        <v>35.673379629629629</v>
      </c>
      <c r="M97" s="279">
        <v>42.809999999999995</v>
      </c>
      <c r="N97" s="279">
        <v>64.22</v>
      </c>
      <c r="O97" s="63">
        <v>0.41667756814162438</v>
      </c>
      <c r="P97" s="425">
        <v>17.837966692142938</v>
      </c>
      <c r="Q97" s="462">
        <v>60.647966692142937</v>
      </c>
      <c r="R97" s="279">
        <v>5239.9843222011496</v>
      </c>
      <c r="S97" s="425">
        <v>1913904.28</v>
      </c>
      <c r="T97" s="178"/>
      <c r="U97" s="426">
        <v>60.647966692142937</v>
      </c>
      <c r="V97" s="427">
        <v>8268</v>
      </c>
      <c r="W97" s="427">
        <v>95.694444444444443</v>
      </c>
      <c r="X97" s="427">
        <v>0</v>
      </c>
      <c r="Y97" s="427">
        <v>0</v>
      </c>
      <c r="Z97" s="427">
        <v>95.694444444444443</v>
      </c>
      <c r="AA97" s="198">
        <v>0.6337668507742078</v>
      </c>
      <c r="AC97" s="426">
        <v>42.809999999999995</v>
      </c>
      <c r="AD97" s="427">
        <v>17.837966692142938</v>
      </c>
      <c r="AE97" s="279">
        <v>30.323983346071469</v>
      </c>
      <c r="AF97" s="428">
        <v>2619.9921611005748</v>
      </c>
      <c r="AH97" s="426">
        <v>2619.9921611005748</v>
      </c>
      <c r="AI97" s="210">
        <v>500</v>
      </c>
      <c r="AJ97" s="279">
        <v>500</v>
      </c>
      <c r="AK97" s="279">
        <v>150</v>
      </c>
      <c r="AL97" s="279">
        <v>60</v>
      </c>
      <c r="AM97" s="279">
        <v>550</v>
      </c>
      <c r="AN97" s="279">
        <v>500</v>
      </c>
      <c r="AO97" s="279">
        <v>40</v>
      </c>
      <c r="AP97" s="279">
        <v>0</v>
      </c>
      <c r="AQ97" s="279">
        <v>0</v>
      </c>
      <c r="AR97" s="279">
        <v>0</v>
      </c>
      <c r="AS97" s="279">
        <v>0</v>
      </c>
      <c r="AT97" s="279">
        <v>0</v>
      </c>
      <c r="AU97" s="279">
        <v>0</v>
      </c>
      <c r="AV97" s="279">
        <v>0</v>
      </c>
      <c r="AW97" s="279">
        <v>0</v>
      </c>
      <c r="AX97" s="279">
        <v>0</v>
      </c>
      <c r="AY97" s="279">
        <v>0</v>
      </c>
      <c r="AZ97" s="120">
        <v>2300</v>
      </c>
      <c r="BA97" s="120">
        <v>-319.99216110057478</v>
      </c>
      <c r="BB97" s="71">
        <v>1.1391270265654674</v>
      </c>
      <c r="BC97" s="120">
        <v>0</v>
      </c>
      <c r="BD97" s="120">
        <v>0</v>
      </c>
      <c r="BE97" s="120">
        <v>2860</v>
      </c>
      <c r="BF97" s="200">
        <v>0</v>
      </c>
      <c r="BG97" s="198">
        <v>0.91608117520999122</v>
      </c>
      <c r="BH97" s="423"/>
      <c r="BI97" s="429">
        <v>102</v>
      </c>
      <c r="BJ97" s="62">
        <v>52</v>
      </c>
      <c r="BK97" s="61">
        <v>50</v>
      </c>
      <c r="BL97" s="61">
        <v>6863</v>
      </c>
      <c r="BM97" s="61">
        <v>332</v>
      </c>
      <c r="BN97" s="430">
        <v>332</v>
      </c>
      <c r="BO97" s="429">
        <v>108</v>
      </c>
      <c r="BP97" s="61">
        <v>7304</v>
      </c>
      <c r="BQ97" s="430">
        <v>3540</v>
      </c>
      <c r="BR97" s="431">
        <v>1590.2407581227442</v>
      </c>
      <c r="BS97" s="470">
        <v>106998.25806859208</v>
      </c>
      <c r="BT97" s="470">
        <v>1098.0999999999999</v>
      </c>
      <c r="BU97" s="432">
        <v>1320.3132000000007</v>
      </c>
      <c r="BV97" s="16"/>
      <c r="BW97" s="433">
        <v>5239.9843222011496</v>
      </c>
      <c r="BX97" s="434">
        <v>159492.02280699747</v>
      </c>
      <c r="BY97" s="435">
        <v>1913904.2736839699</v>
      </c>
      <c r="BZ97" s="436"/>
      <c r="CA97" s="431">
        <v>0.89</v>
      </c>
      <c r="CB97" s="434">
        <v>4663.5860467590228</v>
      </c>
      <c r="CC97" s="434">
        <v>141947.90029822776</v>
      </c>
      <c r="CD97" s="437">
        <v>1703374.803578733</v>
      </c>
      <c r="CF97" s="438">
        <v>0</v>
      </c>
      <c r="CG97" s="279">
        <v>0</v>
      </c>
      <c r="CH97" s="279">
        <v>0</v>
      </c>
      <c r="CI97" s="425">
        <v>0</v>
      </c>
      <c r="CJ97" s="438">
        <v>76.190476190476204</v>
      </c>
      <c r="CK97" s="279">
        <v>399.23690073913525</v>
      </c>
      <c r="CL97" s="279">
        <v>12151.773166247429</v>
      </c>
      <c r="CM97" s="425">
        <v>145821.27799496913</v>
      </c>
      <c r="CN97" s="438">
        <v>9.5238095238095255</v>
      </c>
      <c r="CO97" s="279">
        <v>49.904612592391906</v>
      </c>
      <c r="CP97" s="279">
        <v>1518.9716457809286</v>
      </c>
      <c r="CQ97" s="425">
        <v>18227.659749371142</v>
      </c>
      <c r="CR97" s="438">
        <v>0</v>
      </c>
      <c r="CS97" s="279">
        <v>0</v>
      </c>
      <c r="CT97" s="279">
        <v>0</v>
      </c>
      <c r="CU97" s="425">
        <v>0</v>
      </c>
    </row>
    <row r="98" spans="2:99" x14ac:dyDescent="0.3">
      <c r="B98" s="424">
        <v>3</v>
      </c>
      <c r="C98" s="252">
        <v>2026</v>
      </c>
      <c r="D98" s="62">
        <v>18494.486132444472</v>
      </c>
      <c r="E98" s="63">
        <v>1.0000479478512796</v>
      </c>
      <c r="F98" s="62">
        <v>18495.372903315045</v>
      </c>
      <c r="G98" s="279">
        <v>167.67922170275952</v>
      </c>
      <c r="H98" s="62">
        <v>6905</v>
      </c>
      <c r="I98" s="253">
        <v>7349</v>
      </c>
      <c r="K98" s="193">
        <v>3101.29</v>
      </c>
      <c r="L98" s="279">
        <v>35.894560185185185</v>
      </c>
      <c r="M98" s="279">
        <v>43.08</v>
      </c>
      <c r="N98" s="279">
        <v>64.63</v>
      </c>
      <c r="O98" s="63">
        <v>0.39667756814162436</v>
      </c>
      <c r="P98" s="425">
        <v>17.088869635541176</v>
      </c>
      <c r="Q98" s="462">
        <v>60.168869635541171</v>
      </c>
      <c r="R98" s="279">
        <v>5198.590336510757</v>
      </c>
      <c r="S98" s="425">
        <v>1898785.1199999999</v>
      </c>
      <c r="T98" s="178"/>
      <c r="U98" s="426">
        <v>60.168869635541171</v>
      </c>
      <c r="V98" s="427">
        <v>8268</v>
      </c>
      <c r="W98" s="427">
        <v>95.694444444444443</v>
      </c>
      <c r="X98" s="427">
        <v>0</v>
      </c>
      <c r="Y98" s="427">
        <v>0</v>
      </c>
      <c r="Z98" s="427">
        <v>95.694444444444443</v>
      </c>
      <c r="AA98" s="198">
        <v>0.62876032130028514</v>
      </c>
      <c r="AC98" s="426">
        <v>43.08</v>
      </c>
      <c r="AD98" s="427">
        <v>17.088869635541176</v>
      </c>
      <c r="AE98" s="279">
        <v>30.084434817770585</v>
      </c>
      <c r="AF98" s="428">
        <v>2599.2951682553785</v>
      </c>
      <c r="AH98" s="426">
        <v>2599.2951682553785</v>
      </c>
      <c r="AI98" s="210">
        <v>500</v>
      </c>
      <c r="AJ98" s="279">
        <v>500</v>
      </c>
      <c r="AK98" s="279">
        <v>150</v>
      </c>
      <c r="AL98" s="279">
        <v>60</v>
      </c>
      <c r="AM98" s="279">
        <v>550</v>
      </c>
      <c r="AN98" s="279">
        <v>500</v>
      </c>
      <c r="AO98" s="279">
        <v>40</v>
      </c>
      <c r="AP98" s="279">
        <v>0</v>
      </c>
      <c r="AQ98" s="279">
        <v>0</v>
      </c>
      <c r="AR98" s="279">
        <v>0</v>
      </c>
      <c r="AS98" s="279">
        <v>0</v>
      </c>
      <c r="AT98" s="279">
        <v>0</v>
      </c>
      <c r="AU98" s="279">
        <v>0</v>
      </c>
      <c r="AV98" s="279">
        <v>0</v>
      </c>
      <c r="AW98" s="279">
        <v>0</v>
      </c>
      <c r="AX98" s="279">
        <v>0</v>
      </c>
      <c r="AY98" s="279">
        <v>0</v>
      </c>
      <c r="AZ98" s="120">
        <v>2300</v>
      </c>
      <c r="BA98" s="120">
        <v>-299.29516825537848</v>
      </c>
      <c r="BB98" s="71">
        <v>1.1301283340240775</v>
      </c>
      <c r="BC98" s="120">
        <v>0</v>
      </c>
      <c r="BD98" s="120">
        <v>0</v>
      </c>
      <c r="BE98" s="120">
        <v>2860</v>
      </c>
      <c r="BF98" s="200">
        <v>0</v>
      </c>
      <c r="BG98" s="198">
        <v>0.90884446442495748</v>
      </c>
      <c r="BH98" s="423"/>
      <c r="BI98" s="429">
        <v>42</v>
      </c>
      <c r="BJ98" s="62">
        <v>22</v>
      </c>
      <c r="BK98" s="61">
        <v>20</v>
      </c>
      <c r="BL98" s="61">
        <v>6905</v>
      </c>
      <c r="BM98" s="61">
        <v>332</v>
      </c>
      <c r="BN98" s="430">
        <v>332</v>
      </c>
      <c r="BO98" s="429">
        <v>45</v>
      </c>
      <c r="BP98" s="61">
        <v>7349</v>
      </c>
      <c r="BQ98" s="430">
        <v>0</v>
      </c>
      <c r="BR98" s="431">
        <v>654.80501805054166</v>
      </c>
      <c r="BS98" s="470">
        <v>107653.06308664264</v>
      </c>
      <c r="BT98" s="470">
        <v>1098.0999999999999</v>
      </c>
      <c r="BU98" s="432">
        <v>1320.3132000000007</v>
      </c>
      <c r="BV98" s="16"/>
      <c r="BW98" s="433">
        <v>5198.590336510757</v>
      </c>
      <c r="BX98" s="434">
        <v>158232.09336754619</v>
      </c>
      <c r="BY98" s="435">
        <v>1898785.1204105541</v>
      </c>
      <c r="BZ98" s="436"/>
      <c r="CA98" s="431">
        <v>0.89</v>
      </c>
      <c r="CB98" s="434">
        <v>4626.7453994945745</v>
      </c>
      <c r="CC98" s="434">
        <v>140826.5630971161</v>
      </c>
      <c r="CD98" s="437">
        <v>1689918.7571653933</v>
      </c>
      <c r="CF98" s="438">
        <v>0</v>
      </c>
      <c r="CG98" s="279">
        <v>0</v>
      </c>
      <c r="CH98" s="279">
        <v>0</v>
      </c>
      <c r="CI98" s="425">
        <v>0</v>
      </c>
      <c r="CJ98" s="438">
        <v>76.190476190476204</v>
      </c>
      <c r="CK98" s="279">
        <v>396.0830732579625</v>
      </c>
      <c r="CL98" s="279">
        <v>12055.778542289236</v>
      </c>
      <c r="CM98" s="425">
        <v>144669.34250747081</v>
      </c>
      <c r="CN98" s="438">
        <v>9.5238095238095255</v>
      </c>
      <c r="CO98" s="279">
        <v>49.510384157245312</v>
      </c>
      <c r="CP98" s="279">
        <v>1506.9723177861545</v>
      </c>
      <c r="CQ98" s="425">
        <v>18083.667813433851</v>
      </c>
      <c r="CR98" s="438">
        <v>0</v>
      </c>
      <c r="CS98" s="279">
        <v>0</v>
      </c>
      <c r="CT98" s="279">
        <v>0</v>
      </c>
      <c r="CU98" s="425">
        <v>0</v>
      </c>
    </row>
    <row r="99" spans="2:99" x14ac:dyDescent="0.3">
      <c r="B99" s="424">
        <v>4</v>
      </c>
      <c r="C99" s="252">
        <v>2027</v>
      </c>
      <c r="D99" s="62">
        <v>18603.603600625895</v>
      </c>
      <c r="E99" s="63">
        <v>1.0000479478512796</v>
      </c>
      <c r="F99" s="62">
        <v>18604.495603444604</v>
      </c>
      <c r="G99" s="279">
        <v>167.67922170275952</v>
      </c>
      <c r="H99" s="62">
        <v>6946</v>
      </c>
      <c r="I99" s="253">
        <v>7393</v>
      </c>
      <c r="K99" s="193">
        <v>3119.5899999999997</v>
      </c>
      <c r="L99" s="279">
        <v>36.106365740740735</v>
      </c>
      <c r="M99" s="279">
        <v>43.33</v>
      </c>
      <c r="N99" s="279">
        <v>65</v>
      </c>
      <c r="O99" s="63">
        <v>0.37667756814162434</v>
      </c>
      <c r="P99" s="425">
        <v>16.321439027576581</v>
      </c>
      <c r="Q99" s="462">
        <v>59.651439027576579</v>
      </c>
      <c r="R99" s="279">
        <v>5153.8843319826165</v>
      </c>
      <c r="S99" s="425">
        <v>1882456.25</v>
      </c>
      <c r="T99" s="178"/>
      <c r="U99" s="426">
        <v>59.651439027576579</v>
      </c>
      <c r="V99" s="427">
        <v>8268</v>
      </c>
      <c r="W99" s="427">
        <v>95.694444444444443</v>
      </c>
      <c r="X99" s="427">
        <v>0</v>
      </c>
      <c r="Y99" s="427">
        <v>0</v>
      </c>
      <c r="Z99" s="427">
        <v>95.694444444444443</v>
      </c>
      <c r="AA99" s="198">
        <v>0.62335320899644608</v>
      </c>
      <c r="AC99" s="426">
        <v>43.33</v>
      </c>
      <c r="AD99" s="427">
        <v>16.321439027576581</v>
      </c>
      <c r="AE99" s="279">
        <v>29.82571951378829</v>
      </c>
      <c r="AF99" s="428">
        <v>2576.9421659913082</v>
      </c>
      <c r="AH99" s="426">
        <v>2576.9421659913082</v>
      </c>
      <c r="AI99" s="210">
        <v>500</v>
      </c>
      <c r="AJ99" s="279">
        <v>500</v>
      </c>
      <c r="AK99" s="279">
        <v>150</v>
      </c>
      <c r="AL99" s="279">
        <v>60</v>
      </c>
      <c r="AM99" s="279">
        <v>550</v>
      </c>
      <c r="AN99" s="279">
        <v>500</v>
      </c>
      <c r="AO99" s="279">
        <v>40</v>
      </c>
      <c r="AP99" s="279">
        <v>0</v>
      </c>
      <c r="AQ99" s="279">
        <v>0</v>
      </c>
      <c r="AR99" s="279">
        <v>0</v>
      </c>
      <c r="AS99" s="279">
        <v>0</v>
      </c>
      <c r="AT99" s="279">
        <v>0</v>
      </c>
      <c r="AU99" s="279">
        <v>0</v>
      </c>
      <c r="AV99" s="279">
        <v>0</v>
      </c>
      <c r="AW99" s="279">
        <v>0</v>
      </c>
      <c r="AX99" s="279">
        <v>0</v>
      </c>
      <c r="AY99" s="279">
        <v>0</v>
      </c>
      <c r="AZ99" s="120">
        <v>2300</v>
      </c>
      <c r="BA99" s="120">
        <v>-276.94216599130823</v>
      </c>
      <c r="BB99" s="71">
        <v>1.1204096373875254</v>
      </c>
      <c r="BC99" s="120">
        <v>0</v>
      </c>
      <c r="BD99" s="120">
        <v>0</v>
      </c>
      <c r="BE99" s="120">
        <v>2860</v>
      </c>
      <c r="BF99" s="200">
        <v>0</v>
      </c>
      <c r="BG99" s="198">
        <v>0.90102872936759026</v>
      </c>
      <c r="BH99" s="423"/>
      <c r="BI99" s="429">
        <v>41</v>
      </c>
      <c r="BJ99" s="62">
        <v>21</v>
      </c>
      <c r="BK99" s="61">
        <v>20</v>
      </c>
      <c r="BL99" s="61">
        <v>6946</v>
      </c>
      <c r="BM99" s="61">
        <v>332</v>
      </c>
      <c r="BN99" s="430">
        <v>332</v>
      </c>
      <c r="BO99" s="429">
        <v>44</v>
      </c>
      <c r="BP99" s="61">
        <v>7393</v>
      </c>
      <c r="BQ99" s="430">
        <v>0</v>
      </c>
      <c r="BR99" s="431">
        <v>639.21442238267173</v>
      </c>
      <c r="BS99" s="470">
        <v>108292.2775090253</v>
      </c>
      <c r="BT99" s="470">
        <v>1098.0999999999999</v>
      </c>
      <c r="BU99" s="432">
        <v>1320.3132000000007</v>
      </c>
      <c r="BV99" s="16"/>
      <c r="BW99" s="433">
        <v>5153.8843319826165</v>
      </c>
      <c r="BX99" s="434">
        <v>156871.35435472088</v>
      </c>
      <c r="BY99" s="435">
        <v>1882456.2522566505</v>
      </c>
      <c r="BZ99" s="436"/>
      <c r="CA99" s="431">
        <v>0.89</v>
      </c>
      <c r="CB99" s="434">
        <v>4586.9570554645279</v>
      </c>
      <c r="CC99" s="434">
        <v>139615.50537570158</v>
      </c>
      <c r="CD99" s="437">
        <v>1675386.064508419</v>
      </c>
      <c r="CF99" s="438">
        <v>0</v>
      </c>
      <c r="CG99" s="279">
        <v>0</v>
      </c>
      <c r="CH99" s="279">
        <v>0</v>
      </c>
      <c r="CI99" s="425">
        <v>0</v>
      </c>
      <c r="CJ99" s="438">
        <v>76.190476190476204</v>
      </c>
      <c r="CK99" s="279">
        <v>392.67690148438987</v>
      </c>
      <c r="CL99" s="279">
        <v>11952.103188931118</v>
      </c>
      <c r="CM99" s="425">
        <v>143425.23826717341</v>
      </c>
      <c r="CN99" s="438">
        <v>9.5238095238095255</v>
      </c>
      <c r="CO99" s="279">
        <v>49.084612685548734</v>
      </c>
      <c r="CP99" s="279">
        <v>1494.0128986163897</v>
      </c>
      <c r="CQ99" s="425">
        <v>17928.154783396676</v>
      </c>
      <c r="CR99" s="438">
        <v>0</v>
      </c>
      <c r="CS99" s="279">
        <v>0</v>
      </c>
      <c r="CT99" s="279">
        <v>0</v>
      </c>
      <c r="CU99" s="425">
        <v>0</v>
      </c>
    </row>
    <row r="100" spans="2:99" x14ac:dyDescent="0.3">
      <c r="B100" s="424">
        <v>5</v>
      </c>
      <c r="C100" s="252">
        <v>2028</v>
      </c>
      <c r="D100" s="62">
        <v>18707.783780789403</v>
      </c>
      <c r="E100" s="63">
        <v>1.0000479478512796</v>
      </c>
      <c r="F100" s="62">
        <v>18708.680778823895</v>
      </c>
      <c r="G100" s="279">
        <v>167.67922170275952</v>
      </c>
      <c r="H100" s="62">
        <v>6985</v>
      </c>
      <c r="I100" s="253">
        <v>7434</v>
      </c>
      <c r="K100" s="193">
        <v>3137.06</v>
      </c>
      <c r="L100" s="279">
        <v>36.308564814814808</v>
      </c>
      <c r="M100" s="279">
        <v>43.57</v>
      </c>
      <c r="N100" s="279">
        <v>65.36</v>
      </c>
      <c r="O100" s="63">
        <v>0.35667756814162432</v>
      </c>
      <c r="P100" s="425">
        <v>15.540441643930572</v>
      </c>
      <c r="Q100" s="462">
        <v>59.110441643930578</v>
      </c>
      <c r="R100" s="279">
        <v>5107.1421580356009</v>
      </c>
      <c r="S100" s="425">
        <v>1865383.68</v>
      </c>
      <c r="T100" s="178"/>
      <c r="U100" s="426">
        <v>59.110441643930578</v>
      </c>
      <c r="V100" s="427">
        <v>8268</v>
      </c>
      <c r="W100" s="427">
        <v>95.694444444444443</v>
      </c>
      <c r="X100" s="427">
        <v>0</v>
      </c>
      <c r="Y100" s="427">
        <v>0</v>
      </c>
      <c r="Z100" s="427">
        <v>95.694444444444443</v>
      </c>
      <c r="AA100" s="198">
        <v>0.61769982559695236</v>
      </c>
      <c r="AC100" s="426">
        <v>43.57</v>
      </c>
      <c r="AD100" s="427">
        <v>15.540441643930572</v>
      </c>
      <c r="AE100" s="279">
        <v>29.555220821965289</v>
      </c>
      <c r="AF100" s="428">
        <v>2553.5710790178005</v>
      </c>
      <c r="AH100" s="426">
        <v>2553.5710790178005</v>
      </c>
      <c r="AI100" s="210">
        <v>500</v>
      </c>
      <c r="AJ100" s="279">
        <v>500</v>
      </c>
      <c r="AK100" s="279">
        <v>150</v>
      </c>
      <c r="AL100" s="279">
        <v>60</v>
      </c>
      <c r="AM100" s="279">
        <v>550</v>
      </c>
      <c r="AN100" s="279">
        <v>500</v>
      </c>
      <c r="AO100" s="279">
        <v>40</v>
      </c>
      <c r="AP100" s="279">
        <v>0</v>
      </c>
      <c r="AQ100" s="279">
        <v>0</v>
      </c>
      <c r="AR100" s="279">
        <v>0</v>
      </c>
      <c r="AS100" s="279">
        <v>0</v>
      </c>
      <c r="AT100" s="279">
        <v>0</v>
      </c>
      <c r="AU100" s="279">
        <v>0</v>
      </c>
      <c r="AV100" s="279">
        <v>0</v>
      </c>
      <c r="AW100" s="279">
        <v>0</v>
      </c>
      <c r="AX100" s="279">
        <v>0</v>
      </c>
      <c r="AY100" s="279">
        <v>0</v>
      </c>
      <c r="AZ100" s="120">
        <v>2300</v>
      </c>
      <c r="BA100" s="120">
        <v>-253.57107901780046</v>
      </c>
      <c r="BB100" s="71">
        <v>1.1102482952251307</v>
      </c>
      <c r="BC100" s="120">
        <v>0</v>
      </c>
      <c r="BD100" s="120">
        <v>0</v>
      </c>
      <c r="BE100" s="120">
        <v>2860</v>
      </c>
      <c r="BF100" s="200">
        <v>0</v>
      </c>
      <c r="BG100" s="198">
        <v>0.89285702063559458</v>
      </c>
      <c r="BH100" s="423"/>
      <c r="BI100" s="429">
        <v>39</v>
      </c>
      <c r="BJ100" s="62">
        <v>20</v>
      </c>
      <c r="BK100" s="61">
        <v>19</v>
      </c>
      <c r="BL100" s="61">
        <v>6985</v>
      </c>
      <c r="BM100" s="61">
        <v>332</v>
      </c>
      <c r="BN100" s="430">
        <v>332</v>
      </c>
      <c r="BO100" s="429">
        <v>41</v>
      </c>
      <c r="BP100" s="61">
        <v>7434</v>
      </c>
      <c r="BQ100" s="430">
        <v>0</v>
      </c>
      <c r="BR100" s="431">
        <v>608.03323104693163</v>
      </c>
      <c r="BS100" s="470">
        <v>108900.31074007224</v>
      </c>
      <c r="BT100" s="470">
        <v>1098.0999999999999</v>
      </c>
      <c r="BU100" s="432">
        <v>1320.3132000000007</v>
      </c>
      <c r="BV100" s="16"/>
      <c r="BW100" s="433">
        <v>5107.1421580356009</v>
      </c>
      <c r="BX100" s="434">
        <v>155448.63943520861</v>
      </c>
      <c r="BY100" s="435">
        <v>1865383.6732225034</v>
      </c>
      <c r="BZ100" s="436"/>
      <c r="CA100" s="431">
        <v>0.89</v>
      </c>
      <c r="CB100" s="434">
        <v>4545.3565206516851</v>
      </c>
      <c r="CC100" s="434">
        <v>138349.28909733568</v>
      </c>
      <c r="CD100" s="437">
        <v>1660191.4691680281</v>
      </c>
      <c r="CF100" s="438">
        <v>0</v>
      </c>
      <c r="CG100" s="279">
        <v>0</v>
      </c>
      <c r="CH100" s="279">
        <v>0</v>
      </c>
      <c r="CI100" s="425">
        <v>0</v>
      </c>
      <c r="CJ100" s="438">
        <v>76.190476190476204</v>
      </c>
      <c r="CK100" s="279">
        <v>389.11559299318867</v>
      </c>
      <c r="CL100" s="279">
        <v>11843.705861730181</v>
      </c>
      <c r="CM100" s="425">
        <v>142124.47034076217</v>
      </c>
      <c r="CN100" s="438">
        <v>9.5238095238095255</v>
      </c>
      <c r="CO100" s="279">
        <v>48.639449124148584</v>
      </c>
      <c r="CP100" s="279">
        <v>1480.4632327162726</v>
      </c>
      <c r="CQ100" s="425">
        <v>17765.558792595271</v>
      </c>
      <c r="CR100" s="438">
        <v>0</v>
      </c>
      <c r="CS100" s="279">
        <v>0</v>
      </c>
      <c r="CT100" s="279">
        <v>0</v>
      </c>
      <c r="CU100" s="425">
        <v>0</v>
      </c>
    </row>
    <row r="101" spans="2:99" x14ac:dyDescent="0.3">
      <c r="B101" s="424">
        <v>6</v>
      </c>
      <c r="C101" s="252">
        <v>2029</v>
      </c>
      <c r="D101" s="62">
        <v>18805.064256449507</v>
      </c>
      <c r="E101" s="63">
        <v>1.0000479478512796</v>
      </c>
      <c r="F101" s="62">
        <v>18805.965918873779</v>
      </c>
      <c r="G101" s="279">
        <v>167.67922170275952</v>
      </c>
      <c r="H101" s="62">
        <v>7021</v>
      </c>
      <c r="I101" s="253">
        <v>7472</v>
      </c>
      <c r="K101" s="193">
        <v>3153.3700000000003</v>
      </c>
      <c r="L101" s="279">
        <v>36.497337962962966</v>
      </c>
      <c r="M101" s="279">
        <v>43.79</v>
      </c>
      <c r="N101" s="279">
        <v>65.69</v>
      </c>
      <c r="O101" s="63">
        <v>0.33667756814162431</v>
      </c>
      <c r="P101" s="425">
        <v>14.743110708921728</v>
      </c>
      <c r="Q101" s="462">
        <v>58.533110708921733</v>
      </c>
      <c r="R101" s="279">
        <v>5057.2607652508377</v>
      </c>
      <c r="S101" s="425">
        <v>1847164.5</v>
      </c>
      <c r="T101" s="178"/>
      <c r="U101" s="426">
        <v>58.533110708921733</v>
      </c>
      <c r="V101" s="427">
        <v>8268</v>
      </c>
      <c r="W101" s="427">
        <v>95.694444444444443</v>
      </c>
      <c r="X101" s="427">
        <v>0</v>
      </c>
      <c r="Y101" s="427">
        <v>0</v>
      </c>
      <c r="Z101" s="427">
        <v>95.694444444444443</v>
      </c>
      <c r="AA101" s="198">
        <v>0.61166675922240421</v>
      </c>
      <c r="AC101" s="426">
        <v>43.79</v>
      </c>
      <c r="AD101" s="427">
        <v>14.743110708921728</v>
      </c>
      <c r="AE101" s="279">
        <v>29.266555354460866</v>
      </c>
      <c r="AF101" s="428">
        <v>2528.6303826254189</v>
      </c>
      <c r="AH101" s="426">
        <v>2528.6303826254189</v>
      </c>
      <c r="AI101" s="210">
        <v>500</v>
      </c>
      <c r="AJ101" s="279">
        <v>500</v>
      </c>
      <c r="AK101" s="279">
        <v>150</v>
      </c>
      <c r="AL101" s="279">
        <v>60</v>
      </c>
      <c r="AM101" s="279">
        <v>550</v>
      </c>
      <c r="AN101" s="279">
        <v>500</v>
      </c>
      <c r="AO101" s="279">
        <v>40</v>
      </c>
      <c r="AP101" s="279">
        <v>0</v>
      </c>
      <c r="AQ101" s="279">
        <v>0</v>
      </c>
      <c r="AR101" s="279">
        <v>0</v>
      </c>
      <c r="AS101" s="279">
        <v>0</v>
      </c>
      <c r="AT101" s="279">
        <v>0</v>
      </c>
      <c r="AU101" s="279">
        <v>0</v>
      </c>
      <c r="AV101" s="279">
        <v>0</v>
      </c>
      <c r="AW101" s="279">
        <v>0</v>
      </c>
      <c r="AX101" s="279">
        <v>0</v>
      </c>
      <c r="AY101" s="279">
        <v>0</v>
      </c>
      <c r="AZ101" s="120">
        <v>2300</v>
      </c>
      <c r="BA101" s="120">
        <v>-228.63038262541886</v>
      </c>
      <c r="BB101" s="71">
        <v>1.0994045141849647</v>
      </c>
      <c r="BC101" s="120">
        <v>0</v>
      </c>
      <c r="BD101" s="120">
        <v>0</v>
      </c>
      <c r="BE101" s="120">
        <v>2860</v>
      </c>
      <c r="BF101" s="200">
        <v>0</v>
      </c>
      <c r="BG101" s="198">
        <v>0.88413649742147515</v>
      </c>
      <c r="BH101" s="423"/>
      <c r="BI101" s="429">
        <v>36</v>
      </c>
      <c r="BJ101" s="62">
        <v>19</v>
      </c>
      <c r="BK101" s="61">
        <v>17</v>
      </c>
      <c r="BL101" s="61">
        <v>7021</v>
      </c>
      <c r="BM101" s="61">
        <v>0</v>
      </c>
      <c r="BN101" s="430">
        <v>0</v>
      </c>
      <c r="BO101" s="429">
        <v>38</v>
      </c>
      <c r="BP101" s="61">
        <v>7472</v>
      </c>
      <c r="BQ101" s="430">
        <v>1494</v>
      </c>
      <c r="BR101" s="431">
        <v>561.26144404332149</v>
      </c>
      <c r="BS101" s="470">
        <v>109461.57218411555</v>
      </c>
      <c r="BT101" s="470">
        <v>1098.0999999999999</v>
      </c>
      <c r="BU101" s="432">
        <v>1320.3132000000007</v>
      </c>
      <c r="BV101" s="16"/>
      <c r="BW101" s="433">
        <v>5057.2607652508377</v>
      </c>
      <c r="BX101" s="434">
        <v>153930.37454232236</v>
      </c>
      <c r="BY101" s="435">
        <v>1847164.4945078685</v>
      </c>
      <c r="BZ101" s="436"/>
      <c r="CA101" s="431">
        <v>0.89</v>
      </c>
      <c r="CB101" s="434">
        <v>4500.9620810732458</v>
      </c>
      <c r="CC101" s="434">
        <v>136998.03334266692</v>
      </c>
      <c r="CD101" s="437">
        <v>1643976.4001120031</v>
      </c>
      <c r="CF101" s="438">
        <v>0</v>
      </c>
      <c r="CG101" s="279">
        <v>0</v>
      </c>
      <c r="CH101" s="279">
        <v>0</v>
      </c>
      <c r="CI101" s="425">
        <v>0</v>
      </c>
      <c r="CJ101" s="438">
        <v>76.190476190476204</v>
      </c>
      <c r="CK101" s="279">
        <v>385.31510592387338</v>
      </c>
      <c r="CL101" s="279">
        <v>11728.028536557895</v>
      </c>
      <c r="CM101" s="425">
        <v>140736.34243869473</v>
      </c>
      <c r="CN101" s="438">
        <v>9.5238095238095255</v>
      </c>
      <c r="CO101" s="279">
        <v>48.164388240484172</v>
      </c>
      <c r="CP101" s="279">
        <v>1466.0035670697368</v>
      </c>
      <c r="CQ101" s="425">
        <v>17592.042804836841</v>
      </c>
      <c r="CR101" s="438">
        <v>0</v>
      </c>
      <c r="CS101" s="279">
        <v>0</v>
      </c>
      <c r="CT101" s="279">
        <v>0</v>
      </c>
      <c r="CU101" s="425">
        <v>0</v>
      </c>
    </row>
    <row r="102" spans="2:99" x14ac:dyDescent="0.3">
      <c r="B102" s="424">
        <v>7</v>
      </c>
      <c r="C102" s="252">
        <v>2030</v>
      </c>
      <c r="D102" s="62">
        <v>18899.089577731753</v>
      </c>
      <c r="E102" s="63">
        <v>1.0000479478512796</v>
      </c>
      <c r="F102" s="62">
        <v>18899.995748468147</v>
      </c>
      <c r="G102" s="279">
        <v>167.67922170275952</v>
      </c>
      <c r="H102" s="62">
        <v>7056</v>
      </c>
      <c r="I102" s="253">
        <v>7509</v>
      </c>
      <c r="K102" s="193">
        <v>3169.14</v>
      </c>
      <c r="L102" s="279">
        <v>36.679861111111109</v>
      </c>
      <c r="M102" s="279">
        <v>44.019999999999996</v>
      </c>
      <c r="N102" s="279">
        <v>66.040000000000006</v>
      </c>
      <c r="O102" s="63">
        <v>0.31667756814162429</v>
      </c>
      <c r="P102" s="425">
        <v>13.940146549594301</v>
      </c>
      <c r="Q102" s="462">
        <v>57.960146549594299</v>
      </c>
      <c r="R102" s="279">
        <v>5007.7566618849469</v>
      </c>
      <c r="S102" s="425">
        <v>1829083.1199999999</v>
      </c>
      <c r="T102" s="178"/>
      <c r="U102" s="426">
        <v>57.960146549594299</v>
      </c>
      <c r="V102" s="427">
        <v>8268</v>
      </c>
      <c r="W102" s="427">
        <v>95.694444444444443</v>
      </c>
      <c r="X102" s="427">
        <v>0</v>
      </c>
      <c r="Y102" s="427">
        <v>0</v>
      </c>
      <c r="Z102" s="427">
        <v>95.694444444444443</v>
      </c>
      <c r="AA102" s="198">
        <v>0.60567932533683444</v>
      </c>
      <c r="AC102" s="426">
        <v>44.019999999999996</v>
      </c>
      <c r="AD102" s="427">
        <v>13.940146549594301</v>
      </c>
      <c r="AE102" s="279">
        <v>28.980073274797149</v>
      </c>
      <c r="AF102" s="428">
        <v>2503.878330942473</v>
      </c>
      <c r="AH102" s="426">
        <v>2503.878330942473</v>
      </c>
      <c r="AI102" s="210">
        <v>500</v>
      </c>
      <c r="AJ102" s="279">
        <v>500</v>
      </c>
      <c r="AK102" s="279">
        <v>150</v>
      </c>
      <c r="AL102" s="279">
        <v>60</v>
      </c>
      <c r="AM102" s="279">
        <v>550</v>
      </c>
      <c r="AN102" s="279">
        <v>500</v>
      </c>
      <c r="AO102" s="279">
        <v>40</v>
      </c>
      <c r="AP102" s="279">
        <v>0</v>
      </c>
      <c r="AQ102" s="279">
        <v>0</v>
      </c>
      <c r="AR102" s="279">
        <v>0</v>
      </c>
      <c r="AS102" s="279">
        <v>0</v>
      </c>
      <c r="AT102" s="279">
        <v>0</v>
      </c>
      <c r="AU102" s="279">
        <v>0</v>
      </c>
      <c r="AV102" s="279">
        <v>0</v>
      </c>
      <c r="AW102" s="279">
        <v>0</v>
      </c>
      <c r="AX102" s="279">
        <v>0</v>
      </c>
      <c r="AY102" s="279">
        <v>0</v>
      </c>
      <c r="AZ102" s="120">
        <v>2300</v>
      </c>
      <c r="BA102" s="120">
        <v>-203.87833094247299</v>
      </c>
      <c r="BB102" s="71">
        <v>1.0886427525836839</v>
      </c>
      <c r="BC102" s="120">
        <v>0</v>
      </c>
      <c r="BD102" s="120">
        <v>0</v>
      </c>
      <c r="BE102" s="120">
        <v>2860</v>
      </c>
      <c r="BF102" s="200">
        <v>0</v>
      </c>
      <c r="BG102" s="198">
        <v>0.87548193389596962</v>
      </c>
      <c r="BH102" s="423"/>
      <c r="BI102" s="429">
        <v>35</v>
      </c>
      <c r="BJ102" s="62">
        <v>18</v>
      </c>
      <c r="BK102" s="61">
        <v>17</v>
      </c>
      <c r="BL102" s="61">
        <v>7056</v>
      </c>
      <c r="BM102" s="61">
        <v>0</v>
      </c>
      <c r="BN102" s="430">
        <v>0</v>
      </c>
      <c r="BO102" s="429">
        <v>37</v>
      </c>
      <c r="BP102" s="61">
        <v>7509</v>
      </c>
      <c r="BQ102" s="430">
        <v>1502</v>
      </c>
      <c r="BR102" s="431">
        <v>545.67084837545144</v>
      </c>
      <c r="BS102" s="470">
        <v>110007.24303249101</v>
      </c>
      <c r="BT102" s="470">
        <v>1098.0999999999999</v>
      </c>
      <c r="BU102" s="432">
        <v>1320.3132000000007</v>
      </c>
      <c r="BV102" s="16"/>
      <c r="BW102" s="433">
        <v>5007.7566618849469</v>
      </c>
      <c r="BX102" s="434">
        <v>152423.59339612306</v>
      </c>
      <c r="BY102" s="435">
        <v>1829083.1207534769</v>
      </c>
      <c r="BZ102" s="436"/>
      <c r="CA102" s="431">
        <v>0.89</v>
      </c>
      <c r="CB102" s="434">
        <v>4456.9034290776026</v>
      </c>
      <c r="CC102" s="434">
        <v>135656.99812254953</v>
      </c>
      <c r="CD102" s="437">
        <v>1627883.9774705945</v>
      </c>
      <c r="CF102" s="438">
        <v>0</v>
      </c>
      <c r="CG102" s="279">
        <v>0</v>
      </c>
      <c r="CH102" s="279">
        <v>0</v>
      </c>
      <c r="CI102" s="425">
        <v>0</v>
      </c>
      <c r="CJ102" s="438">
        <v>76.190476190476204</v>
      </c>
      <c r="CK102" s="279">
        <v>381.54336471504365</v>
      </c>
      <c r="CL102" s="279">
        <v>11613.22616351414</v>
      </c>
      <c r="CM102" s="425">
        <v>139358.71396216971</v>
      </c>
      <c r="CN102" s="438">
        <v>9.5238095238095255</v>
      </c>
      <c r="CO102" s="279">
        <v>47.692920589380456</v>
      </c>
      <c r="CP102" s="279">
        <v>1451.6532704392675</v>
      </c>
      <c r="CQ102" s="425">
        <v>17419.839245271214</v>
      </c>
      <c r="CR102" s="438">
        <v>0</v>
      </c>
      <c r="CS102" s="279">
        <v>0</v>
      </c>
      <c r="CT102" s="279">
        <v>0</v>
      </c>
      <c r="CU102" s="425">
        <v>0</v>
      </c>
    </row>
    <row r="103" spans="2:99" x14ac:dyDescent="0.3">
      <c r="B103" s="424">
        <v>8</v>
      </c>
      <c r="C103" s="252">
        <v>2031</v>
      </c>
      <c r="D103" s="62">
        <v>18986.025389789316</v>
      </c>
      <c r="E103" s="63">
        <v>1.0000479478512796</v>
      </c>
      <c r="F103" s="62">
        <v>18986.935728911096</v>
      </c>
      <c r="G103" s="279">
        <v>167.67922170275952</v>
      </c>
      <c r="H103" s="62">
        <v>7089</v>
      </c>
      <c r="I103" s="253">
        <v>7544</v>
      </c>
      <c r="K103" s="193">
        <v>3183.71</v>
      </c>
      <c r="L103" s="279">
        <v>36.848495370370372</v>
      </c>
      <c r="M103" s="279">
        <v>44.220000000000006</v>
      </c>
      <c r="N103" s="279">
        <v>66.33</v>
      </c>
      <c r="O103" s="63">
        <v>0.29667756814162427</v>
      </c>
      <c r="P103" s="425">
        <v>13.119082063222628</v>
      </c>
      <c r="Q103" s="462">
        <v>57.339082063222627</v>
      </c>
      <c r="R103" s="279">
        <v>4954.096690262435</v>
      </c>
      <c r="S103" s="425">
        <v>1809483.82</v>
      </c>
      <c r="T103" s="178"/>
      <c r="U103" s="426">
        <v>57.339082063222627</v>
      </c>
      <c r="V103" s="427">
        <v>8268</v>
      </c>
      <c r="W103" s="427">
        <v>95.694444444444443</v>
      </c>
      <c r="X103" s="427">
        <v>0</v>
      </c>
      <c r="Y103" s="427">
        <v>0</v>
      </c>
      <c r="Z103" s="427">
        <v>95.694444444444443</v>
      </c>
      <c r="AA103" s="198">
        <v>0.59918924652424221</v>
      </c>
      <c r="AC103" s="426">
        <v>44.220000000000006</v>
      </c>
      <c r="AD103" s="427">
        <v>13.119082063222628</v>
      </c>
      <c r="AE103" s="279">
        <v>28.669541031611313</v>
      </c>
      <c r="AF103" s="428">
        <v>2477.0483451312175</v>
      </c>
      <c r="AH103" s="426">
        <v>2477.0483451312175</v>
      </c>
      <c r="AI103" s="210">
        <v>500</v>
      </c>
      <c r="AJ103" s="279">
        <v>500</v>
      </c>
      <c r="AK103" s="279">
        <v>150</v>
      </c>
      <c r="AL103" s="279">
        <v>60</v>
      </c>
      <c r="AM103" s="279">
        <v>550</v>
      </c>
      <c r="AN103" s="279">
        <v>500</v>
      </c>
      <c r="AO103" s="279">
        <v>40</v>
      </c>
      <c r="AP103" s="279">
        <v>0</v>
      </c>
      <c r="AQ103" s="279">
        <v>0</v>
      </c>
      <c r="AR103" s="279">
        <v>0</v>
      </c>
      <c r="AS103" s="279">
        <v>0</v>
      </c>
      <c r="AT103" s="279">
        <v>0</v>
      </c>
      <c r="AU103" s="279">
        <v>0</v>
      </c>
      <c r="AV103" s="279">
        <v>0</v>
      </c>
      <c r="AW103" s="279">
        <v>0</v>
      </c>
      <c r="AX103" s="279">
        <v>0</v>
      </c>
      <c r="AY103" s="279">
        <v>0</v>
      </c>
      <c r="AZ103" s="120">
        <v>2300</v>
      </c>
      <c r="BA103" s="120">
        <v>-177.0483451312175</v>
      </c>
      <c r="BB103" s="71">
        <v>1.0769775413613989</v>
      </c>
      <c r="BC103" s="120">
        <v>0</v>
      </c>
      <c r="BD103" s="120">
        <v>0</v>
      </c>
      <c r="BE103" s="120">
        <v>2860</v>
      </c>
      <c r="BF103" s="200">
        <v>0</v>
      </c>
      <c r="BG103" s="198">
        <v>0.86610081997595012</v>
      </c>
      <c r="BH103" s="423"/>
      <c r="BI103" s="429">
        <v>33</v>
      </c>
      <c r="BJ103" s="62">
        <v>17</v>
      </c>
      <c r="BK103" s="61">
        <v>16</v>
      </c>
      <c r="BL103" s="61">
        <v>7089</v>
      </c>
      <c r="BM103" s="61">
        <v>0</v>
      </c>
      <c r="BN103" s="430">
        <v>0</v>
      </c>
      <c r="BO103" s="429">
        <v>35</v>
      </c>
      <c r="BP103" s="61">
        <v>7544</v>
      </c>
      <c r="BQ103" s="430">
        <v>1509</v>
      </c>
      <c r="BR103" s="431">
        <v>514.48965703971135</v>
      </c>
      <c r="BS103" s="470">
        <v>110521.73268953071</v>
      </c>
      <c r="BT103" s="470">
        <v>1098.0999999999999</v>
      </c>
      <c r="BU103" s="432">
        <v>1320.3132000000007</v>
      </c>
      <c r="BV103" s="16"/>
      <c r="BW103" s="433">
        <v>4954.096690262435</v>
      </c>
      <c r="BX103" s="434">
        <v>150790.31800986285</v>
      </c>
      <c r="BY103" s="435">
        <v>1809483.8161183542</v>
      </c>
      <c r="BZ103" s="436"/>
      <c r="CA103" s="431">
        <v>0.89</v>
      </c>
      <c r="CB103" s="434">
        <v>4409.146054333567</v>
      </c>
      <c r="CC103" s="434">
        <v>134203.38302877796</v>
      </c>
      <c r="CD103" s="437">
        <v>1610440.5963453355</v>
      </c>
      <c r="CF103" s="438">
        <v>0</v>
      </c>
      <c r="CG103" s="279">
        <v>0</v>
      </c>
      <c r="CH103" s="279">
        <v>0</v>
      </c>
      <c r="CI103" s="425">
        <v>0</v>
      </c>
      <c r="CJ103" s="438">
        <v>76.190476190476204</v>
      </c>
      <c r="CK103" s="279">
        <v>377.45498592475695</v>
      </c>
      <c r="CL103" s="279">
        <v>11488.78613408479</v>
      </c>
      <c r="CM103" s="425">
        <v>137865.43360901749</v>
      </c>
      <c r="CN103" s="438">
        <v>9.5238095238095255</v>
      </c>
      <c r="CO103" s="279">
        <v>47.181873240594619</v>
      </c>
      <c r="CP103" s="279">
        <v>1436.0982667605988</v>
      </c>
      <c r="CQ103" s="425">
        <v>17233.179201127186</v>
      </c>
      <c r="CR103" s="438">
        <v>0</v>
      </c>
      <c r="CS103" s="279">
        <v>0</v>
      </c>
      <c r="CT103" s="279">
        <v>0</v>
      </c>
      <c r="CU103" s="425">
        <v>0</v>
      </c>
    </row>
    <row r="104" spans="2:99" x14ac:dyDescent="0.3">
      <c r="B104" s="424">
        <v>9</v>
      </c>
      <c r="C104" s="252">
        <v>2032</v>
      </c>
      <c r="D104" s="62">
        <v>19069.563901504389</v>
      </c>
      <c r="E104" s="63">
        <v>1.0000479478512796</v>
      </c>
      <c r="F104" s="62">
        <v>19070.478246118309</v>
      </c>
      <c r="G104" s="279">
        <v>167.67922170275952</v>
      </c>
      <c r="H104" s="62">
        <v>7120</v>
      </c>
      <c r="I104" s="253">
        <v>7577</v>
      </c>
      <c r="K104" s="193">
        <v>3197.72</v>
      </c>
      <c r="L104" s="279">
        <v>37.010648148148142</v>
      </c>
      <c r="M104" s="279">
        <v>44.410000000000004</v>
      </c>
      <c r="N104" s="279">
        <v>66.61999999999999</v>
      </c>
      <c r="O104" s="63">
        <v>0.27667756814162425</v>
      </c>
      <c r="P104" s="425">
        <v>12.287250801169533</v>
      </c>
      <c r="Q104" s="462">
        <v>56.697250801169531</v>
      </c>
      <c r="R104" s="279">
        <v>4898.6424692210485</v>
      </c>
      <c r="S104" s="425">
        <v>1789229.17</v>
      </c>
      <c r="T104" s="178"/>
      <c r="U104" s="426">
        <v>56.697250801169531</v>
      </c>
      <c r="V104" s="427">
        <v>8268</v>
      </c>
      <c r="W104" s="427">
        <v>95.694444444444443</v>
      </c>
      <c r="X104" s="427">
        <v>0</v>
      </c>
      <c r="Y104" s="427">
        <v>0</v>
      </c>
      <c r="Z104" s="427">
        <v>95.694444444444443</v>
      </c>
      <c r="AA104" s="198">
        <v>0.59248215641280211</v>
      </c>
      <c r="AC104" s="426">
        <v>44.410000000000004</v>
      </c>
      <c r="AD104" s="427">
        <v>12.287250801169533</v>
      </c>
      <c r="AE104" s="279">
        <v>28.348625400584766</v>
      </c>
      <c r="AF104" s="428">
        <v>2449.3212346105242</v>
      </c>
      <c r="AH104" s="426">
        <v>2449.3212346105242</v>
      </c>
      <c r="AI104" s="210">
        <v>500</v>
      </c>
      <c r="AJ104" s="279">
        <v>500</v>
      </c>
      <c r="AK104" s="279">
        <v>150</v>
      </c>
      <c r="AL104" s="279">
        <v>60</v>
      </c>
      <c r="AM104" s="279">
        <v>550</v>
      </c>
      <c r="AN104" s="279">
        <v>500</v>
      </c>
      <c r="AO104" s="279">
        <v>40</v>
      </c>
      <c r="AP104" s="279">
        <v>0</v>
      </c>
      <c r="AQ104" s="279">
        <v>0</v>
      </c>
      <c r="AR104" s="279">
        <v>0</v>
      </c>
      <c r="AS104" s="279">
        <v>0</v>
      </c>
      <c r="AT104" s="279">
        <v>0</v>
      </c>
      <c r="AU104" s="279">
        <v>0</v>
      </c>
      <c r="AV104" s="279">
        <v>0</v>
      </c>
      <c r="AW104" s="279">
        <v>0</v>
      </c>
      <c r="AX104" s="279">
        <v>0</v>
      </c>
      <c r="AY104" s="279">
        <v>0</v>
      </c>
      <c r="AZ104" s="120">
        <v>2300</v>
      </c>
      <c r="BA104" s="120">
        <v>-149.32123461052424</v>
      </c>
      <c r="BB104" s="71">
        <v>1.0649222759176193</v>
      </c>
      <c r="BC104" s="120">
        <v>0</v>
      </c>
      <c r="BD104" s="120">
        <v>0</v>
      </c>
      <c r="BE104" s="120">
        <v>2860</v>
      </c>
      <c r="BF104" s="200">
        <v>0</v>
      </c>
      <c r="BG104" s="198">
        <v>0.85640602608759586</v>
      </c>
      <c r="BH104" s="423"/>
      <c r="BI104" s="429">
        <v>31</v>
      </c>
      <c r="BJ104" s="62">
        <v>16</v>
      </c>
      <c r="BK104" s="61">
        <v>15</v>
      </c>
      <c r="BL104" s="61">
        <v>7120</v>
      </c>
      <c r="BM104" s="61">
        <v>0</v>
      </c>
      <c r="BN104" s="430">
        <v>0</v>
      </c>
      <c r="BO104" s="429">
        <v>33</v>
      </c>
      <c r="BP104" s="61">
        <v>7577</v>
      </c>
      <c r="BQ104" s="430">
        <v>1515</v>
      </c>
      <c r="BR104" s="431">
        <v>483.30846570397125</v>
      </c>
      <c r="BS104" s="470">
        <v>111005.04115523468</v>
      </c>
      <c r="BT104" s="470">
        <v>1098.0999999999999</v>
      </c>
      <c r="BU104" s="432">
        <v>1320.3132000000007</v>
      </c>
      <c r="BV104" s="16"/>
      <c r="BW104" s="433">
        <v>4898.6424692210485</v>
      </c>
      <c r="BX104" s="434">
        <v>149102.43015691565</v>
      </c>
      <c r="BY104" s="435">
        <v>1789229.1618829877</v>
      </c>
      <c r="BZ104" s="436"/>
      <c r="CA104" s="431">
        <v>0.89</v>
      </c>
      <c r="CB104" s="434">
        <v>4359.7917976067329</v>
      </c>
      <c r="CC104" s="434">
        <v>132701.16283965492</v>
      </c>
      <c r="CD104" s="437">
        <v>1592413.9540758592</v>
      </c>
      <c r="CF104" s="438">
        <v>0</v>
      </c>
      <c r="CG104" s="279">
        <v>0</v>
      </c>
      <c r="CH104" s="279">
        <v>0</v>
      </c>
      <c r="CI104" s="425">
        <v>0</v>
      </c>
      <c r="CJ104" s="438">
        <v>76.190476190476204</v>
      </c>
      <c r="CK104" s="279">
        <v>373.22990241684175</v>
      </c>
      <c r="CL104" s="279">
        <v>11360.185154812621</v>
      </c>
      <c r="CM104" s="425">
        <v>136322.22185775146</v>
      </c>
      <c r="CN104" s="438">
        <v>9.5238095238095255</v>
      </c>
      <c r="CO104" s="279">
        <v>46.653737802105219</v>
      </c>
      <c r="CP104" s="279">
        <v>1420.0231443515777</v>
      </c>
      <c r="CQ104" s="425">
        <v>17040.277732218932</v>
      </c>
      <c r="CR104" s="438">
        <v>0</v>
      </c>
      <c r="CS104" s="279">
        <v>0</v>
      </c>
      <c r="CT104" s="279">
        <v>0</v>
      </c>
      <c r="CU104" s="425">
        <v>0</v>
      </c>
    </row>
    <row r="105" spans="2:99" x14ac:dyDescent="0.3">
      <c r="B105" s="439">
        <v>10</v>
      </c>
      <c r="C105" s="440">
        <v>2033</v>
      </c>
      <c r="D105" s="441">
        <v>19147.749113500558</v>
      </c>
      <c r="E105" s="442">
        <v>1.0000479478512796</v>
      </c>
      <c r="F105" s="441">
        <v>19148.667206927392</v>
      </c>
      <c r="G105" s="443">
        <v>167.67922170275952</v>
      </c>
      <c r="H105" s="541">
        <v>7148</v>
      </c>
      <c r="I105" s="444">
        <v>7607</v>
      </c>
      <c r="K105" s="445">
        <v>3210.84</v>
      </c>
      <c r="L105" s="443">
        <v>37.162500000000001</v>
      </c>
      <c r="M105" s="443">
        <v>44.6</v>
      </c>
      <c r="N105" s="443">
        <v>66.91</v>
      </c>
      <c r="O105" s="442">
        <v>0.24997756814162425</v>
      </c>
      <c r="P105" s="450">
        <v>11.148999539116442</v>
      </c>
      <c r="Q105" s="463">
        <v>55.74899953911644</v>
      </c>
      <c r="R105" s="450">
        <v>4816.7135601796608</v>
      </c>
      <c r="S105" s="446">
        <v>1759304.62</v>
      </c>
      <c r="T105" s="178"/>
      <c r="U105" s="463">
        <v>55.74899953911644</v>
      </c>
      <c r="V105" s="448">
        <v>8268</v>
      </c>
      <c r="W105" s="448">
        <v>95.694444444444443</v>
      </c>
      <c r="X105" s="448">
        <v>0</v>
      </c>
      <c r="Y105" s="448">
        <v>0</v>
      </c>
      <c r="Z105" s="448">
        <v>95.694444444444443</v>
      </c>
      <c r="AA105" s="449">
        <v>0.58257299953793673</v>
      </c>
      <c r="AC105" s="447">
        <v>44.6</v>
      </c>
      <c r="AD105" s="448">
        <v>11.148999539116442</v>
      </c>
      <c r="AE105" s="448">
        <v>27.87449976955822</v>
      </c>
      <c r="AF105" s="469">
        <v>2408.3567800898304</v>
      </c>
      <c r="AH105" s="443">
        <v>2408.3567800898304</v>
      </c>
      <c r="AI105" s="443">
        <v>500</v>
      </c>
      <c r="AJ105" s="443">
        <v>500</v>
      </c>
      <c r="AK105" s="443">
        <v>150</v>
      </c>
      <c r="AL105" s="443">
        <v>60</v>
      </c>
      <c r="AM105" s="443">
        <v>550</v>
      </c>
      <c r="AN105" s="443">
        <v>500</v>
      </c>
      <c r="AO105" s="443">
        <v>40</v>
      </c>
      <c r="AP105" s="443">
        <v>0</v>
      </c>
      <c r="AQ105" s="443">
        <v>0</v>
      </c>
      <c r="AR105" s="443">
        <v>0</v>
      </c>
      <c r="AS105" s="443">
        <v>0</v>
      </c>
      <c r="AT105" s="443">
        <v>0</v>
      </c>
      <c r="AU105" s="443">
        <v>0</v>
      </c>
      <c r="AV105" s="443">
        <v>0</v>
      </c>
      <c r="AW105" s="443">
        <v>0</v>
      </c>
      <c r="AX105" s="443">
        <v>0</v>
      </c>
      <c r="AY105" s="443">
        <v>0</v>
      </c>
      <c r="AZ105" s="443">
        <v>2300</v>
      </c>
      <c r="BA105" s="443">
        <v>-108.35678008983041</v>
      </c>
      <c r="BB105" s="442">
        <v>1.0471116435173176</v>
      </c>
      <c r="BC105" s="443">
        <v>0</v>
      </c>
      <c r="BD105" s="443">
        <v>0</v>
      </c>
      <c r="BE105" s="443">
        <v>2860</v>
      </c>
      <c r="BF105" s="450">
        <v>0</v>
      </c>
      <c r="BG105" s="449">
        <v>0.84208279024119947</v>
      </c>
      <c r="BH105" s="423"/>
      <c r="BI105" s="441">
        <v>28</v>
      </c>
      <c r="BJ105" s="451">
        <v>14</v>
      </c>
      <c r="BK105" s="451">
        <v>14</v>
      </c>
      <c r="BL105" s="451">
        <v>7148</v>
      </c>
      <c r="BM105" s="451">
        <v>0</v>
      </c>
      <c r="BN105" s="452">
        <v>0</v>
      </c>
      <c r="BO105" s="451">
        <v>30</v>
      </c>
      <c r="BP105" s="451">
        <v>7607</v>
      </c>
      <c r="BQ105" s="452">
        <v>1521</v>
      </c>
      <c r="BR105" s="443">
        <v>436.53667870036111</v>
      </c>
      <c r="BS105" s="448">
        <v>111441.57783393504</v>
      </c>
      <c r="BT105" s="540">
        <v>1098.0999999999999</v>
      </c>
      <c r="BU105" s="454">
        <v>1320.3132000000007</v>
      </c>
      <c r="BV105" s="16"/>
      <c r="BW105" s="453">
        <v>4816.7135601796608</v>
      </c>
      <c r="BX105" s="455">
        <v>146608.71898796843</v>
      </c>
      <c r="BY105" s="456">
        <v>1759304.6278556213</v>
      </c>
      <c r="BZ105" s="436"/>
      <c r="CA105" s="453">
        <v>0.89</v>
      </c>
      <c r="CB105" s="455">
        <v>4286.875068559898</v>
      </c>
      <c r="CC105" s="455">
        <v>130481.75989929189</v>
      </c>
      <c r="CD105" s="456">
        <v>1565781.1187915027</v>
      </c>
      <c r="CF105" s="445">
        <v>0</v>
      </c>
      <c r="CG105" s="443">
        <v>0</v>
      </c>
      <c r="CH105" s="443">
        <v>0</v>
      </c>
      <c r="CI105" s="446">
        <v>0</v>
      </c>
      <c r="CJ105" s="445">
        <v>76.190476190476204</v>
      </c>
      <c r="CK105" s="443">
        <v>366.98769982321227</v>
      </c>
      <c r="CL105" s="443">
        <v>11170.188113369024</v>
      </c>
      <c r="CM105" s="446">
        <v>134042.25736042828</v>
      </c>
      <c r="CN105" s="445">
        <v>9.5238095238095255</v>
      </c>
      <c r="CO105" s="443">
        <v>45.873462477901533</v>
      </c>
      <c r="CP105" s="443">
        <v>1396.273514171128</v>
      </c>
      <c r="CQ105" s="446">
        <v>16755.282170053535</v>
      </c>
      <c r="CR105" s="445">
        <v>0</v>
      </c>
      <c r="CS105" s="443">
        <v>0</v>
      </c>
      <c r="CT105" s="443">
        <v>0</v>
      </c>
      <c r="CU105" s="446">
        <v>0</v>
      </c>
    </row>
    <row r="106" spans="2:99" x14ac:dyDescent="0.3">
      <c r="B106" s="424">
        <v>11</v>
      </c>
      <c r="C106" s="252">
        <v>2034</v>
      </c>
      <c r="D106" s="62">
        <v>19220.510560131861</v>
      </c>
      <c r="E106" s="63">
        <v>1.0000479478512796</v>
      </c>
      <c r="F106" s="62">
        <v>19221.432142313715</v>
      </c>
      <c r="G106" s="279">
        <v>167.67922170275952</v>
      </c>
      <c r="H106" s="62">
        <v>7176</v>
      </c>
      <c r="I106" s="253">
        <v>7637</v>
      </c>
      <c r="K106" s="193">
        <v>3223.04</v>
      </c>
      <c r="L106" s="279">
        <v>37.303703703703704</v>
      </c>
      <c r="M106" s="279">
        <v>44.76</v>
      </c>
      <c r="N106" s="279">
        <v>67.149999999999991</v>
      </c>
      <c r="O106" s="63">
        <v>0.24997756814162425</v>
      </c>
      <c r="P106" s="425">
        <v>11.1889959500191</v>
      </c>
      <c r="Q106" s="462">
        <v>55.948995950019096</v>
      </c>
      <c r="R106" s="279">
        <v>4833.9932500816494</v>
      </c>
      <c r="S106" s="425">
        <v>1765616.03</v>
      </c>
      <c r="T106" s="178"/>
      <c r="U106" s="426">
        <v>55.948995950019096</v>
      </c>
      <c r="V106" s="427">
        <v>8268</v>
      </c>
      <c r="W106" s="427">
        <v>95.694444444444443</v>
      </c>
      <c r="X106" s="427">
        <v>0</v>
      </c>
      <c r="Y106" s="427">
        <v>0</v>
      </c>
      <c r="Z106" s="427">
        <v>95.694444444444443</v>
      </c>
      <c r="AA106" s="198">
        <v>0.5846629475183418</v>
      </c>
      <c r="AC106" s="426">
        <v>44.76</v>
      </c>
      <c r="AD106" s="427">
        <v>11.1889959500191</v>
      </c>
      <c r="AE106" s="279">
        <v>27.974497975009548</v>
      </c>
      <c r="AF106" s="428">
        <v>2416.9966250408247</v>
      </c>
      <c r="AH106" s="426">
        <v>2416.9966250408247</v>
      </c>
      <c r="AI106" s="210">
        <v>500</v>
      </c>
      <c r="AJ106" s="279">
        <v>500</v>
      </c>
      <c r="AK106" s="279">
        <v>150</v>
      </c>
      <c r="AL106" s="279">
        <v>60</v>
      </c>
      <c r="AM106" s="279">
        <v>550</v>
      </c>
      <c r="AN106" s="279">
        <v>500</v>
      </c>
      <c r="AO106" s="279">
        <v>40</v>
      </c>
      <c r="AP106" s="279">
        <v>0</v>
      </c>
      <c r="AQ106" s="279">
        <v>0</v>
      </c>
      <c r="AR106" s="279">
        <v>0</v>
      </c>
      <c r="AS106" s="279">
        <v>0</v>
      </c>
      <c r="AT106" s="279">
        <v>0</v>
      </c>
      <c r="AU106" s="279">
        <v>0</v>
      </c>
      <c r="AV106" s="279">
        <v>0</v>
      </c>
      <c r="AW106" s="279">
        <v>0</v>
      </c>
      <c r="AX106" s="279">
        <v>0</v>
      </c>
      <c r="AY106" s="279">
        <v>0</v>
      </c>
      <c r="AZ106" s="120">
        <v>2300</v>
      </c>
      <c r="BA106" s="120">
        <v>-116.99662504082471</v>
      </c>
      <c r="BB106" s="71">
        <v>1.0508680978438367</v>
      </c>
      <c r="BC106" s="120">
        <v>0</v>
      </c>
      <c r="BD106" s="120">
        <v>0</v>
      </c>
      <c r="BE106" s="120">
        <v>2860</v>
      </c>
      <c r="BF106" s="200">
        <v>0</v>
      </c>
      <c r="BG106" s="198">
        <v>0.84510371504923942</v>
      </c>
      <c r="BH106" s="423"/>
      <c r="BI106" s="429">
        <v>28</v>
      </c>
      <c r="BJ106" s="62">
        <v>15</v>
      </c>
      <c r="BK106" s="61">
        <v>13</v>
      </c>
      <c r="BL106" s="61">
        <v>7176</v>
      </c>
      <c r="BM106" s="61">
        <v>0</v>
      </c>
      <c r="BN106" s="430">
        <v>0</v>
      </c>
      <c r="BO106" s="429">
        <v>30</v>
      </c>
      <c r="BP106" s="61">
        <v>7637</v>
      </c>
      <c r="BQ106" s="430">
        <v>1527</v>
      </c>
      <c r="BR106" s="431">
        <v>436.53667870036116</v>
      </c>
      <c r="BS106" s="470">
        <v>111878.11451263541</v>
      </c>
      <c r="BT106" s="470">
        <v>0</v>
      </c>
      <c r="BU106" s="432">
        <v>2418.4132000000009</v>
      </c>
      <c r="BV106" s="16"/>
      <c r="BW106" s="433">
        <v>4833.9932500816494</v>
      </c>
      <c r="BX106" s="434">
        <v>147134.6695493602</v>
      </c>
      <c r="BY106" s="435">
        <v>1765616.0345923225</v>
      </c>
      <c r="BZ106" s="436"/>
      <c r="CA106" s="431">
        <v>0.89</v>
      </c>
      <c r="CB106" s="434">
        <v>4302.2539925726678</v>
      </c>
      <c r="CC106" s="434">
        <v>130949.85589893059</v>
      </c>
      <c r="CD106" s="437">
        <v>1571398.2707871669</v>
      </c>
      <c r="CF106" s="438">
        <v>0</v>
      </c>
      <c r="CG106" s="279">
        <v>0</v>
      </c>
      <c r="CH106" s="279">
        <v>0</v>
      </c>
      <c r="CI106" s="425">
        <v>0</v>
      </c>
      <c r="CJ106" s="438">
        <v>76.190476190476204</v>
      </c>
      <c r="CK106" s="279">
        <v>368.30424762526854</v>
      </c>
      <c r="CL106" s="279">
        <v>11210.260537094111</v>
      </c>
      <c r="CM106" s="425">
        <v>134523.12644512934</v>
      </c>
      <c r="CN106" s="438">
        <v>9.5238095238095255</v>
      </c>
      <c r="CO106" s="279">
        <v>46.038030953158568</v>
      </c>
      <c r="CP106" s="279">
        <v>1401.2825671367639</v>
      </c>
      <c r="CQ106" s="425">
        <v>16815.390805641167</v>
      </c>
      <c r="CR106" s="438">
        <v>0</v>
      </c>
      <c r="CS106" s="279">
        <v>0</v>
      </c>
      <c r="CT106" s="279">
        <v>0</v>
      </c>
      <c r="CU106" s="425">
        <v>0</v>
      </c>
    </row>
    <row r="107" spans="2:99" x14ac:dyDescent="0.3">
      <c r="B107" s="424">
        <v>12</v>
      </c>
      <c r="C107" s="252">
        <v>2035</v>
      </c>
      <c r="D107" s="62">
        <v>19287.782347092325</v>
      </c>
      <c r="E107" s="63">
        <v>1.0000479478512796</v>
      </c>
      <c r="F107" s="62">
        <v>19288.707154811818</v>
      </c>
      <c r="G107" s="279">
        <v>167.67922170275952</v>
      </c>
      <c r="H107" s="62">
        <v>7201</v>
      </c>
      <c r="I107" s="253">
        <v>7664</v>
      </c>
      <c r="K107" s="193">
        <v>3234.31</v>
      </c>
      <c r="L107" s="279">
        <v>37.434143518518525</v>
      </c>
      <c r="M107" s="279">
        <v>44.93</v>
      </c>
      <c r="N107" s="279">
        <v>67.399999999999991</v>
      </c>
      <c r="O107" s="63">
        <v>0.24997756814162425</v>
      </c>
      <c r="P107" s="425">
        <v>11.231492136603178</v>
      </c>
      <c r="Q107" s="462">
        <v>56.161492136603179</v>
      </c>
      <c r="R107" s="279">
        <v>4852.352920602515</v>
      </c>
      <c r="S107" s="425">
        <v>1772321.91</v>
      </c>
      <c r="T107" s="178"/>
      <c r="U107" s="426">
        <v>56.161492136603179</v>
      </c>
      <c r="V107" s="427">
        <v>8268</v>
      </c>
      <c r="W107" s="427">
        <v>95.694444444444443</v>
      </c>
      <c r="X107" s="427">
        <v>0</v>
      </c>
      <c r="Y107" s="427">
        <v>0</v>
      </c>
      <c r="Z107" s="427">
        <v>95.694444444444443</v>
      </c>
      <c r="AA107" s="198">
        <v>0.5868835172475223</v>
      </c>
      <c r="AC107" s="426">
        <v>44.93</v>
      </c>
      <c r="AD107" s="427">
        <v>11.231492136603178</v>
      </c>
      <c r="AE107" s="279">
        <v>28.08074606830159</v>
      </c>
      <c r="AF107" s="428">
        <v>2426.1764603012575</v>
      </c>
      <c r="AH107" s="426">
        <v>2426.1764603012575</v>
      </c>
      <c r="AI107" s="210">
        <v>500</v>
      </c>
      <c r="AJ107" s="279">
        <v>500</v>
      </c>
      <c r="AK107" s="279">
        <v>150</v>
      </c>
      <c r="AL107" s="279">
        <v>60</v>
      </c>
      <c r="AM107" s="279">
        <v>550</v>
      </c>
      <c r="AN107" s="279">
        <v>500</v>
      </c>
      <c r="AO107" s="279">
        <v>40</v>
      </c>
      <c r="AP107" s="279">
        <v>0</v>
      </c>
      <c r="AQ107" s="279">
        <v>0</v>
      </c>
      <c r="AR107" s="279">
        <v>0</v>
      </c>
      <c r="AS107" s="279">
        <v>0</v>
      </c>
      <c r="AT107" s="279">
        <v>0</v>
      </c>
      <c r="AU107" s="279">
        <v>0</v>
      </c>
      <c r="AV107" s="279">
        <v>0</v>
      </c>
      <c r="AW107" s="279">
        <v>0</v>
      </c>
      <c r="AX107" s="279">
        <v>0</v>
      </c>
      <c r="AY107" s="279">
        <v>0</v>
      </c>
      <c r="AZ107" s="120">
        <v>2300</v>
      </c>
      <c r="BA107" s="120">
        <v>-126.17646030125752</v>
      </c>
      <c r="BB107" s="71">
        <v>1.0548593305657641</v>
      </c>
      <c r="BC107" s="120">
        <v>0</v>
      </c>
      <c r="BD107" s="120">
        <v>0</v>
      </c>
      <c r="BE107" s="120">
        <v>2860</v>
      </c>
      <c r="BF107" s="200">
        <v>0</v>
      </c>
      <c r="BG107" s="198">
        <v>0.84831344765778238</v>
      </c>
      <c r="BH107" s="423"/>
      <c r="BI107" s="429">
        <v>25</v>
      </c>
      <c r="BJ107" s="62">
        <v>13</v>
      </c>
      <c r="BK107" s="61">
        <v>12</v>
      </c>
      <c r="BL107" s="61">
        <v>7201</v>
      </c>
      <c r="BM107" s="61">
        <v>0</v>
      </c>
      <c r="BN107" s="430">
        <v>0</v>
      </c>
      <c r="BO107" s="429">
        <v>27</v>
      </c>
      <c r="BP107" s="61">
        <v>7664</v>
      </c>
      <c r="BQ107" s="430">
        <v>1533</v>
      </c>
      <c r="BR107" s="431">
        <v>389.76489169675102</v>
      </c>
      <c r="BS107" s="470">
        <v>112267.87940433215</v>
      </c>
      <c r="BT107" s="470">
        <v>0</v>
      </c>
      <c r="BU107" s="432">
        <v>2418.4132000000009</v>
      </c>
      <c r="BV107" s="16"/>
      <c r="BW107" s="433">
        <v>4852.352920602515</v>
      </c>
      <c r="BX107" s="434">
        <v>147693.49202083907</v>
      </c>
      <c r="BY107" s="435">
        <v>1772321.9042500688</v>
      </c>
      <c r="BZ107" s="436"/>
      <c r="CA107" s="431">
        <v>0.89</v>
      </c>
      <c r="CB107" s="434">
        <v>4318.5940993362392</v>
      </c>
      <c r="CC107" s="434">
        <v>131447.20789854677</v>
      </c>
      <c r="CD107" s="437">
        <v>1577366.4947825612</v>
      </c>
      <c r="CF107" s="438">
        <v>0</v>
      </c>
      <c r="CG107" s="279">
        <v>0</v>
      </c>
      <c r="CH107" s="279">
        <v>0</v>
      </c>
      <c r="CI107" s="425">
        <v>0</v>
      </c>
      <c r="CJ107" s="438">
        <v>76.190476190476204</v>
      </c>
      <c r="CK107" s="279">
        <v>369.70307966495358</v>
      </c>
      <c r="CL107" s="279">
        <v>11252.837487302026</v>
      </c>
      <c r="CM107" s="425">
        <v>135034.04984762429</v>
      </c>
      <c r="CN107" s="438">
        <v>9.5238095238095255</v>
      </c>
      <c r="CO107" s="279">
        <v>46.212884958119197</v>
      </c>
      <c r="CP107" s="279">
        <v>1406.6046859127532</v>
      </c>
      <c r="CQ107" s="425">
        <v>16879.256230953037</v>
      </c>
      <c r="CR107" s="438">
        <v>0</v>
      </c>
      <c r="CS107" s="279">
        <v>0</v>
      </c>
      <c r="CT107" s="279">
        <v>0</v>
      </c>
      <c r="CU107" s="425">
        <v>0</v>
      </c>
    </row>
    <row r="108" spans="2:99" x14ac:dyDescent="0.3">
      <c r="B108" s="424">
        <v>13</v>
      </c>
      <c r="C108" s="252">
        <v>2036</v>
      </c>
      <c r="D108" s="62">
        <v>19349.503250603022</v>
      </c>
      <c r="E108" s="63">
        <v>1.0000479478512796</v>
      </c>
      <c r="F108" s="62">
        <v>19350.431017707218</v>
      </c>
      <c r="G108" s="279">
        <v>167.67922170275952</v>
      </c>
      <c r="H108" s="62">
        <v>7224</v>
      </c>
      <c r="I108" s="253">
        <v>7689</v>
      </c>
      <c r="K108" s="193">
        <v>3244.66</v>
      </c>
      <c r="L108" s="279">
        <v>37.553935185185182</v>
      </c>
      <c r="M108" s="279">
        <v>45.07</v>
      </c>
      <c r="N108" s="279">
        <v>67.61</v>
      </c>
      <c r="O108" s="63">
        <v>0.24997756814162425</v>
      </c>
      <c r="P108" s="425">
        <v>11.266488996143005</v>
      </c>
      <c r="Q108" s="462">
        <v>56.336488996143011</v>
      </c>
      <c r="R108" s="279">
        <v>4867.472649266756</v>
      </c>
      <c r="S108" s="425">
        <v>1777844.39</v>
      </c>
      <c r="T108" s="178"/>
      <c r="U108" s="426">
        <v>56.336488996143011</v>
      </c>
      <c r="V108" s="427">
        <v>8268</v>
      </c>
      <c r="W108" s="427">
        <v>95.694444444444443</v>
      </c>
      <c r="X108" s="427">
        <v>0</v>
      </c>
      <c r="Y108" s="427">
        <v>0</v>
      </c>
      <c r="Z108" s="427">
        <v>95.694444444444443</v>
      </c>
      <c r="AA108" s="198">
        <v>0.58871222173037685</v>
      </c>
      <c r="AC108" s="426">
        <v>45.07</v>
      </c>
      <c r="AD108" s="427">
        <v>11.266488996143005</v>
      </c>
      <c r="AE108" s="279">
        <v>28.168244498071505</v>
      </c>
      <c r="AF108" s="428">
        <v>2433.736324633378</v>
      </c>
      <c r="AH108" s="426">
        <v>2433.736324633378</v>
      </c>
      <c r="AI108" s="210">
        <v>500</v>
      </c>
      <c r="AJ108" s="279">
        <v>500</v>
      </c>
      <c r="AK108" s="279">
        <v>150</v>
      </c>
      <c r="AL108" s="279">
        <v>60</v>
      </c>
      <c r="AM108" s="279">
        <v>550</v>
      </c>
      <c r="AN108" s="279">
        <v>500</v>
      </c>
      <c r="AO108" s="279">
        <v>40</v>
      </c>
      <c r="AP108" s="279">
        <v>0</v>
      </c>
      <c r="AQ108" s="279">
        <v>0</v>
      </c>
      <c r="AR108" s="279">
        <v>0</v>
      </c>
      <c r="AS108" s="279">
        <v>0</v>
      </c>
      <c r="AT108" s="279">
        <v>0</v>
      </c>
      <c r="AU108" s="279">
        <v>0</v>
      </c>
      <c r="AV108" s="279">
        <v>0</v>
      </c>
      <c r="AW108" s="279">
        <v>0</v>
      </c>
      <c r="AX108" s="279">
        <v>0</v>
      </c>
      <c r="AY108" s="279">
        <v>0</v>
      </c>
      <c r="AZ108" s="120">
        <v>2300</v>
      </c>
      <c r="BA108" s="120">
        <v>-133.73632463337799</v>
      </c>
      <c r="BB108" s="71">
        <v>1.0581462281014686</v>
      </c>
      <c r="BC108" s="120">
        <v>0</v>
      </c>
      <c r="BD108" s="120">
        <v>0</v>
      </c>
      <c r="BE108" s="120">
        <v>2860</v>
      </c>
      <c r="BF108" s="200">
        <v>0</v>
      </c>
      <c r="BG108" s="198">
        <v>0.85095675686481753</v>
      </c>
      <c r="BH108" s="423"/>
      <c r="BI108" s="429">
        <v>23</v>
      </c>
      <c r="BJ108" s="62">
        <v>12</v>
      </c>
      <c r="BK108" s="61">
        <v>11</v>
      </c>
      <c r="BL108" s="61">
        <v>7224</v>
      </c>
      <c r="BM108" s="61">
        <v>0</v>
      </c>
      <c r="BN108" s="430">
        <v>0</v>
      </c>
      <c r="BO108" s="429">
        <v>25</v>
      </c>
      <c r="BP108" s="61">
        <v>7689</v>
      </c>
      <c r="BQ108" s="430">
        <v>1538</v>
      </c>
      <c r="BR108" s="431">
        <v>358.58370036101093</v>
      </c>
      <c r="BS108" s="470">
        <v>112626.46310469316</v>
      </c>
      <c r="BT108" s="470">
        <v>0</v>
      </c>
      <c r="BU108" s="432">
        <v>2418.4132000000009</v>
      </c>
      <c r="BV108" s="16"/>
      <c r="BW108" s="433">
        <v>4867.472649266756</v>
      </c>
      <c r="BX108" s="434">
        <v>148153.69876205691</v>
      </c>
      <c r="BY108" s="435">
        <v>1777844.3851446828</v>
      </c>
      <c r="BZ108" s="436"/>
      <c r="CA108" s="431">
        <v>0.89</v>
      </c>
      <c r="CB108" s="434">
        <v>4332.0506578474133</v>
      </c>
      <c r="CC108" s="434">
        <v>131856.79189823064</v>
      </c>
      <c r="CD108" s="437">
        <v>1582281.5027787676</v>
      </c>
      <c r="CF108" s="438">
        <v>0</v>
      </c>
      <c r="CG108" s="279">
        <v>0</v>
      </c>
      <c r="CH108" s="279">
        <v>0</v>
      </c>
      <c r="CI108" s="425">
        <v>0</v>
      </c>
      <c r="CJ108" s="438">
        <v>76.190476190476204</v>
      </c>
      <c r="CK108" s="279">
        <v>370.85505899175286</v>
      </c>
      <c r="CL108" s="279">
        <v>11287.900858061479</v>
      </c>
      <c r="CM108" s="425">
        <v>135454.81029673773</v>
      </c>
      <c r="CN108" s="438">
        <v>9.5238095238095255</v>
      </c>
      <c r="CO108" s="279">
        <v>46.356882373969107</v>
      </c>
      <c r="CP108" s="279">
        <v>1410.9876072576849</v>
      </c>
      <c r="CQ108" s="425">
        <v>16931.851287092217</v>
      </c>
      <c r="CR108" s="438">
        <v>0</v>
      </c>
      <c r="CS108" s="279">
        <v>0</v>
      </c>
      <c r="CT108" s="279">
        <v>0</v>
      </c>
      <c r="CU108" s="425">
        <v>0</v>
      </c>
    </row>
    <row r="109" spans="2:99" x14ac:dyDescent="0.3">
      <c r="B109" s="424">
        <v>14</v>
      </c>
      <c r="C109" s="252">
        <v>2037</v>
      </c>
      <c r="D109" s="62">
        <v>19407.551760354829</v>
      </c>
      <c r="E109" s="63">
        <v>1.0000479478512796</v>
      </c>
      <c r="F109" s="62">
        <v>19408.482310760333</v>
      </c>
      <c r="G109" s="279">
        <v>167.67922170275952</v>
      </c>
      <c r="H109" s="62">
        <v>7246</v>
      </c>
      <c r="I109" s="253">
        <v>7712</v>
      </c>
      <c r="K109" s="193">
        <v>3254.3900000000003</v>
      </c>
      <c r="L109" s="279">
        <v>37.666550925925932</v>
      </c>
      <c r="M109" s="279">
        <v>45.199999999999996</v>
      </c>
      <c r="N109" s="279">
        <v>67.8</v>
      </c>
      <c r="O109" s="63">
        <v>0.24997756814162425</v>
      </c>
      <c r="P109" s="425">
        <v>11.298986080001415</v>
      </c>
      <c r="Q109" s="462">
        <v>56.498986080001416</v>
      </c>
      <c r="R109" s="279">
        <v>4881.5123973121217</v>
      </c>
      <c r="S109" s="425">
        <v>1782972.41</v>
      </c>
      <c r="T109" s="178"/>
      <c r="U109" s="426">
        <v>56.498986080001416</v>
      </c>
      <c r="V109" s="427">
        <v>8268</v>
      </c>
      <c r="W109" s="427">
        <v>95.694444444444443</v>
      </c>
      <c r="X109" s="427">
        <v>0</v>
      </c>
      <c r="Y109" s="427">
        <v>0</v>
      </c>
      <c r="Z109" s="427">
        <v>95.694444444444443</v>
      </c>
      <c r="AA109" s="198">
        <v>0.59041030446445597</v>
      </c>
      <c r="AC109" s="426">
        <v>45.199999999999996</v>
      </c>
      <c r="AD109" s="427">
        <v>11.298986080001415</v>
      </c>
      <c r="AE109" s="279">
        <v>28.249493040000708</v>
      </c>
      <c r="AF109" s="428">
        <v>2440.7561986560609</v>
      </c>
      <c r="AH109" s="426">
        <v>2440.7561986560609</v>
      </c>
      <c r="AI109" s="210">
        <v>500</v>
      </c>
      <c r="AJ109" s="279">
        <v>500</v>
      </c>
      <c r="AK109" s="279">
        <v>150</v>
      </c>
      <c r="AL109" s="279">
        <v>60</v>
      </c>
      <c r="AM109" s="279">
        <v>550</v>
      </c>
      <c r="AN109" s="279">
        <v>500</v>
      </c>
      <c r="AO109" s="279">
        <v>40</v>
      </c>
      <c r="AP109" s="279">
        <v>0</v>
      </c>
      <c r="AQ109" s="279">
        <v>0</v>
      </c>
      <c r="AR109" s="279">
        <v>0</v>
      </c>
      <c r="AS109" s="279">
        <v>0</v>
      </c>
      <c r="AT109" s="279">
        <v>0</v>
      </c>
      <c r="AU109" s="279">
        <v>0</v>
      </c>
      <c r="AV109" s="279">
        <v>0</v>
      </c>
      <c r="AW109" s="279">
        <v>0</v>
      </c>
      <c r="AX109" s="279">
        <v>0</v>
      </c>
      <c r="AY109" s="279">
        <v>0</v>
      </c>
      <c r="AZ109" s="120">
        <v>2300</v>
      </c>
      <c r="BA109" s="120">
        <v>-140.75619865606086</v>
      </c>
      <c r="BB109" s="71">
        <v>1.0611983472417656</v>
      </c>
      <c r="BC109" s="120">
        <v>0</v>
      </c>
      <c r="BD109" s="120">
        <v>0</v>
      </c>
      <c r="BE109" s="120">
        <v>2860</v>
      </c>
      <c r="BF109" s="200">
        <v>0</v>
      </c>
      <c r="BG109" s="198">
        <v>0.85341125827135</v>
      </c>
      <c r="BH109" s="423"/>
      <c r="BI109" s="429">
        <v>22</v>
      </c>
      <c r="BJ109" s="62">
        <v>12</v>
      </c>
      <c r="BK109" s="61">
        <v>10</v>
      </c>
      <c r="BL109" s="61">
        <v>7246</v>
      </c>
      <c r="BM109" s="61">
        <v>0</v>
      </c>
      <c r="BN109" s="430">
        <v>0</v>
      </c>
      <c r="BO109" s="429">
        <v>23</v>
      </c>
      <c r="BP109" s="61">
        <v>7712</v>
      </c>
      <c r="BQ109" s="430">
        <v>1543</v>
      </c>
      <c r="BR109" s="431">
        <v>342.99310469314088</v>
      </c>
      <c r="BS109" s="470">
        <v>112969.45620938631</v>
      </c>
      <c r="BT109" s="470">
        <v>0</v>
      </c>
      <c r="BU109" s="432">
        <v>2418.4132000000009</v>
      </c>
      <c r="BV109" s="16"/>
      <c r="BW109" s="433">
        <v>4881.5123973121217</v>
      </c>
      <c r="BX109" s="434">
        <v>148581.03359318772</v>
      </c>
      <c r="BY109" s="435">
        <v>1782972.4031182525</v>
      </c>
      <c r="BZ109" s="436"/>
      <c r="CA109" s="431">
        <v>0.89</v>
      </c>
      <c r="CB109" s="434">
        <v>4344.5460336077886</v>
      </c>
      <c r="CC109" s="434">
        <v>132237.11989793705</v>
      </c>
      <c r="CD109" s="437">
        <v>1586845.4387752446</v>
      </c>
      <c r="CF109" s="438">
        <v>0</v>
      </c>
      <c r="CG109" s="279">
        <v>0</v>
      </c>
      <c r="CH109" s="279">
        <v>0</v>
      </c>
      <c r="CI109" s="425">
        <v>0</v>
      </c>
      <c r="CJ109" s="438">
        <v>76.190476190476204</v>
      </c>
      <c r="CK109" s="279">
        <v>371.92475408092361</v>
      </c>
      <c r="CL109" s="279">
        <v>11320.459702338112</v>
      </c>
      <c r="CM109" s="425">
        <v>135845.51642805734</v>
      </c>
      <c r="CN109" s="438">
        <v>9.5238095238095255</v>
      </c>
      <c r="CO109" s="279">
        <v>46.490594260115451</v>
      </c>
      <c r="CP109" s="279">
        <v>1415.057462792264</v>
      </c>
      <c r="CQ109" s="425">
        <v>16980.689553507167</v>
      </c>
      <c r="CR109" s="438">
        <v>0</v>
      </c>
      <c r="CS109" s="279">
        <v>0</v>
      </c>
      <c r="CT109" s="279">
        <v>0</v>
      </c>
      <c r="CU109" s="425">
        <v>0</v>
      </c>
    </row>
    <row r="110" spans="2:99" x14ac:dyDescent="0.3">
      <c r="B110" s="424">
        <v>15</v>
      </c>
      <c r="C110" s="252">
        <v>2038</v>
      </c>
      <c r="D110" s="62">
        <v>19459.952150107787</v>
      </c>
      <c r="E110" s="63">
        <v>1.0000479478512796</v>
      </c>
      <c r="F110" s="62">
        <v>19460.88521299939</v>
      </c>
      <c r="G110" s="279">
        <v>167.67922170275952</v>
      </c>
      <c r="H110" s="62">
        <v>7266</v>
      </c>
      <c r="I110" s="253">
        <v>7733</v>
      </c>
      <c r="K110" s="193">
        <v>3263.18</v>
      </c>
      <c r="L110" s="279">
        <v>37.768287037037034</v>
      </c>
      <c r="M110" s="279">
        <v>45.33</v>
      </c>
      <c r="N110" s="279">
        <v>68</v>
      </c>
      <c r="O110" s="63">
        <v>0.24997756814162425</v>
      </c>
      <c r="P110" s="425">
        <v>11.331483163859827</v>
      </c>
      <c r="Q110" s="462">
        <v>56.661483163859828</v>
      </c>
      <c r="R110" s="279">
        <v>4895.5521453574884</v>
      </c>
      <c r="S110" s="425">
        <v>1788100.42</v>
      </c>
      <c r="T110" s="178"/>
      <c r="U110" s="426">
        <v>56.661483163859828</v>
      </c>
      <c r="V110" s="427">
        <v>8268</v>
      </c>
      <c r="W110" s="427">
        <v>95.694444444444443</v>
      </c>
      <c r="X110" s="427">
        <v>0</v>
      </c>
      <c r="Y110" s="427">
        <v>0</v>
      </c>
      <c r="Z110" s="427">
        <v>95.694444444444443</v>
      </c>
      <c r="AA110" s="198">
        <v>0.5921083871985352</v>
      </c>
      <c r="AC110" s="426">
        <v>45.33</v>
      </c>
      <c r="AD110" s="427">
        <v>11.331483163859827</v>
      </c>
      <c r="AE110" s="279">
        <v>28.330741581929914</v>
      </c>
      <c r="AF110" s="428">
        <v>2447.7760726787442</v>
      </c>
      <c r="AH110" s="426">
        <v>2447.7760726787442</v>
      </c>
      <c r="AI110" s="210">
        <v>500</v>
      </c>
      <c r="AJ110" s="279">
        <v>500</v>
      </c>
      <c r="AK110" s="279">
        <v>150</v>
      </c>
      <c r="AL110" s="279">
        <v>60</v>
      </c>
      <c r="AM110" s="279">
        <v>550</v>
      </c>
      <c r="AN110" s="279">
        <v>500</v>
      </c>
      <c r="AO110" s="279">
        <v>40</v>
      </c>
      <c r="AP110" s="279">
        <v>0</v>
      </c>
      <c r="AQ110" s="279">
        <v>0</v>
      </c>
      <c r="AR110" s="279">
        <v>0</v>
      </c>
      <c r="AS110" s="279">
        <v>0</v>
      </c>
      <c r="AT110" s="279">
        <v>0</v>
      </c>
      <c r="AU110" s="279">
        <v>0</v>
      </c>
      <c r="AV110" s="279">
        <v>0</v>
      </c>
      <c r="AW110" s="279">
        <v>0</v>
      </c>
      <c r="AX110" s="279">
        <v>0</v>
      </c>
      <c r="AY110" s="279">
        <v>0</v>
      </c>
      <c r="AZ110" s="120">
        <v>2300</v>
      </c>
      <c r="BA110" s="120">
        <v>-147.77607267874419</v>
      </c>
      <c r="BB110" s="71">
        <v>1.0642504663820627</v>
      </c>
      <c r="BC110" s="120">
        <v>0</v>
      </c>
      <c r="BD110" s="120">
        <v>0</v>
      </c>
      <c r="BE110" s="120">
        <v>2860</v>
      </c>
      <c r="BF110" s="200">
        <v>0</v>
      </c>
      <c r="BG110" s="198">
        <v>0.85586575967788259</v>
      </c>
      <c r="BH110" s="423"/>
      <c r="BI110" s="429">
        <v>20</v>
      </c>
      <c r="BJ110" s="62">
        <v>11</v>
      </c>
      <c r="BK110" s="61">
        <v>9</v>
      </c>
      <c r="BL110" s="61">
        <v>7266</v>
      </c>
      <c r="BM110" s="61">
        <v>0</v>
      </c>
      <c r="BN110" s="430">
        <v>0</v>
      </c>
      <c r="BO110" s="429">
        <v>21</v>
      </c>
      <c r="BP110" s="61">
        <v>7733</v>
      </c>
      <c r="BQ110" s="430">
        <v>1547</v>
      </c>
      <c r="BR110" s="431">
        <v>311.81191335740084</v>
      </c>
      <c r="BS110" s="470">
        <v>113281.2681227437</v>
      </c>
      <c r="BT110" s="470">
        <v>0</v>
      </c>
      <c r="BU110" s="432">
        <v>2418.4132000000009</v>
      </c>
      <c r="BV110" s="16"/>
      <c r="BW110" s="433">
        <v>4895.5521453574884</v>
      </c>
      <c r="BX110" s="434">
        <v>149008.36842431856</v>
      </c>
      <c r="BY110" s="435">
        <v>1788100.4210918227</v>
      </c>
      <c r="BZ110" s="436"/>
      <c r="CA110" s="431">
        <v>0.89</v>
      </c>
      <c r="CB110" s="434">
        <v>4357.0414093681648</v>
      </c>
      <c r="CC110" s="434">
        <v>132617.44789764349</v>
      </c>
      <c r="CD110" s="437">
        <v>1591409.3747717221</v>
      </c>
      <c r="CF110" s="438">
        <v>0</v>
      </c>
      <c r="CG110" s="279">
        <v>0</v>
      </c>
      <c r="CH110" s="279">
        <v>0</v>
      </c>
      <c r="CI110" s="425">
        <v>0</v>
      </c>
      <c r="CJ110" s="438">
        <v>76.190476190476204</v>
      </c>
      <c r="CK110" s="279">
        <v>372.99444917009441</v>
      </c>
      <c r="CL110" s="279">
        <v>11353.018546614749</v>
      </c>
      <c r="CM110" s="425">
        <v>136236.222559377</v>
      </c>
      <c r="CN110" s="438">
        <v>9.5238095238095255</v>
      </c>
      <c r="CO110" s="279">
        <v>46.624306146261802</v>
      </c>
      <c r="CP110" s="279">
        <v>1419.1273183268436</v>
      </c>
      <c r="CQ110" s="425">
        <v>17029.527819922125</v>
      </c>
      <c r="CR110" s="438">
        <v>0</v>
      </c>
      <c r="CS110" s="279">
        <v>0</v>
      </c>
      <c r="CT110" s="279">
        <v>0</v>
      </c>
      <c r="CU110" s="425">
        <v>0</v>
      </c>
    </row>
    <row r="111" spans="2:99" x14ac:dyDescent="0.3">
      <c r="B111" s="424">
        <v>16</v>
      </c>
      <c r="C111" s="252">
        <v>2039</v>
      </c>
      <c r="D111" s="62">
        <v>19506.656035268046</v>
      </c>
      <c r="E111" s="63">
        <v>1.0000479478512796</v>
      </c>
      <c r="F111" s="62">
        <v>19507.591337510585</v>
      </c>
      <c r="G111" s="279">
        <v>167.67922170275952</v>
      </c>
      <c r="H111" s="62">
        <v>7283</v>
      </c>
      <c r="I111" s="253">
        <v>7752</v>
      </c>
      <c r="K111" s="193">
        <v>3271.01</v>
      </c>
      <c r="L111" s="279">
        <v>37.858912037037044</v>
      </c>
      <c r="M111" s="279">
        <v>45.43</v>
      </c>
      <c r="N111" s="279">
        <v>68.149999999999991</v>
      </c>
      <c r="O111" s="63">
        <v>0.24997756814162425</v>
      </c>
      <c r="P111" s="425">
        <v>11.35648092067399</v>
      </c>
      <c r="Q111" s="462">
        <v>56.786480920673995</v>
      </c>
      <c r="R111" s="279">
        <v>4906.3519515462331</v>
      </c>
      <c r="S111" s="425">
        <v>1792045.05</v>
      </c>
      <c r="T111" s="178"/>
      <c r="U111" s="426">
        <v>56.786480920673995</v>
      </c>
      <c r="V111" s="427">
        <v>8268</v>
      </c>
      <c r="W111" s="427">
        <v>95.694444444444443</v>
      </c>
      <c r="X111" s="427">
        <v>0</v>
      </c>
      <c r="Y111" s="427">
        <v>0</v>
      </c>
      <c r="Z111" s="427">
        <v>95.694444444444443</v>
      </c>
      <c r="AA111" s="198">
        <v>0.59341460468628848</v>
      </c>
      <c r="AC111" s="426">
        <v>45.43</v>
      </c>
      <c r="AD111" s="427">
        <v>11.35648092067399</v>
      </c>
      <c r="AE111" s="279">
        <v>28.393240460336997</v>
      </c>
      <c r="AF111" s="428">
        <v>2453.1759757731165</v>
      </c>
      <c r="AH111" s="426">
        <v>2453.1759757731165</v>
      </c>
      <c r="AI111" s="210">
        <v>500</v>
      </c>
      <c r="AJ111" s="279">
        <v>500</v>
      </c>
      <c r="AK111" s="279">
        <v>150</v>
      </c>
      <c r="AL111" s="279">
        <v>60</v>
      </c>
      <c r="AM111" s="279">
        <v>550</v>
      </c>
      <c r="AN111" s="279">
        <v>500</v>
      </c>
      <c r="AO111" s="279">
        <v>40</v>
      </c>
      <c r="AP111" s="279">
        <v>0</v>
      </c>
      <c r="AQ111" s="279">
        <v>0</v>
      </c>
      <c r="AR111" s="279">
        <v>0</v>
      </c>
      <c r="AS111" s="279">
        <v>0</v>
      </c>
      <c r="AT111" s="279">
        <v>0</v>
      </c>
      <c r="AU111" s="279">
        <v>0</v>
      </c>
      <c r="AV111" s="279">
        <v>0</v>
      </c>
      <c r="AW111" s="279">
        <v>0</v>
      </c>
      <c r="AX111" s="279">
        <v>0</v>
      </c>
      <c r="AY111" s="279">
        <v>0</v>
      </c>
      <c r="AZ111" s="120">
        <v>2300</v>
      </c>
      <c r="BA111" s="120">
        <v>-153.17597577311653</v>
      </c>
      <c r="BB111" s="71">
        <v>1.0665982503361375</v>
      </c>
      <c r="BC111" s="120">
        <v>0</v>
      </c>
      <c r="BD111" s="120">
        <v>0</v>
      </c>
      <c r="BE111" s="120">
        <v>2860</v>
      </c>
      <c r="BF111" s="200">
        <v>0</v>
      </c>
      <c r="BG111" s="198">
        <v>0.85775383768290792</v>
      </c>
      <c r="BH111" s="423"/>
      <c r="BI111" s="429">
        <v>17</v>
      </c>
      <c r="BJ111" s="62">
        <v>9</v>
      </c>
      <c r="BK111" s="61">
        <v>8</v>
      </c>
      <c r="BL111" s="61">
        <v>7283</v>
      </c>
      <c r="BM111" s="61">
        <v>0</v>
      </c>
      <c r="BN111" s="430">
        <v>0</v>
      </c>
      <c r="BO111" s="429">
        <v>19</v>
      </c>
      <c r="BP111" s="61">
        <v>7752</v>
      </c>
      <c r="BQ111" s="430">
        <v>1550</v>
      </c>
      <c r="BR111" s="431">
        <v>265.0401263537907</v>
      </c>
      <c r="BS111" s="470">
        <v>113546.30824909749</v>
      </c>
      <c r="BT111" s="470">
        <v>0</v>
      </c>
      <c r="BU111" s="432">
        <v>0</v>
      </c>
      <c r="BV111" s="16"/>
      <c r="BW111" s="433">
        <v>4906.3519515462331</v>
      </c>
      <c r="BX111" s="434">
        <v>149337.08752518846</v>
      </c>
      <c r="BY111" s="435">
        <v>1792045.0503022617</v>
      </c>
      <c r="BZ111" s="436"/>
      <c r="CA111" s="431">
        <v>0.89</v>
      </c>
      <c r="CB111" s="434">
        <v>4366.6532368761482</v>
      </c>
      <c r="CC111" s="434">
        <v>132910.00789741776</v>
      </c>
      <c r="CD111" s="437">
        <v>1594920.0947690131</v>
      </c>
      <c r="CF111" s="438">
        <v>0</v>
      </c>
      <c r="CG111" s="279">
        <v>0</v>
      </c>
      <c r="CH111" s="279">
        <v>0</v>
      </c>
      <c r="CI111" s="425">
        <v>0</v>
      </c>
      <c r="CJ111" s="438">
        <v>76.190476190476204</v>
      </c>
      <c r="CK111" s="279">
        <v>373.81729154637969</v>
      </c>
      <c r="CL111" s="279">
        <v>11378.063811442931</v>
      </c>
      <c r="CM111" s="425">
        <v>136536.7657373152</v>
      </c>
      <c r="CN111" s="438">
        <v>9.5238095238095255</v>
      </c>
      <c r="CO111" s="279">
        <v>46.727161443297462</v>
      </c>
      <c r="CP111" s="279">
        <v>1422.2579764303664</v>
      </c>
      <c r="CQ111" s="425">
        <v>17067.0957171644</v>
      </c>
      <c r="CR111" s="438">
        <v>0</v>
      </c>
      <c r="CS111" s="279">
        <v>0</v>
      </c>
      <c r="CT111" s="279">
        <v>0</v>
      </c>
      <c r="CU111" s="425">
        <v>0</v>
      </c>
    </row>
    <row r="112" spans="2:99" x14ac:dyDescent="0.3">
      <c r="B112" s="424">
        <v>17</v>
      </c>
      <c r="C112" s="252">
        <v>2040</v>
      </c>
      <c r="D112" s="62">
        <v>19549.570678545635</v>
      </c>
      <c r="E112" s="63">
        <v>1.0000479478512796</v>
      </c>
      <c r="F112" s="62">
        <v>19550.50803845311</v>
      </c>
      <c r="G112" s="279">
        <v>167.67922170275952</v>
      </c>
      <c r="H112" s="62">
        <v>7298</v>
      </c>
      <c r="I112" s="253">
        <v>7768</v>
      </c>
      <c r="K112" s="193">
        <v>3278.22</v>
      </c>
      <c r="L112" s="279">
        <v>37.942361111111111</v>
      </c>
      <c r="M112" s="279">
        <v>45.529999999999994</v>
      </c>
      <c r="N112" s="279">
        <v>68.3</v>
      </c>
      <c r="O112" s="63">
        <v>0.24997756814162425</v>
      </c>
      <c r="P112" s="425">
        <v>11.38147867748815</v>
      </c>
      <c r="Q112" s="462">
        <v>56.911478677488148</v>
      </c>
      <c r="R112" s="279">
        <v>4917.1517577349759</v>
      </c>
      <c r="S112" s="425">
        <v>1795989.68</v>
      </c>
      <c r="T112" s="178"/>
      <c r="U112" s="426">
        <v>56.911478677488148</v>
      </c>
      <c r="V112" s="427">
        <v>8268</v>
      </c>
      <c r="W112" s="427">
        <v>95.694444444444443</v>
      </c>
      <c r="X112" s="427">
        <v>0</v>
      </c>
      <c r="Y112" s="427">
        <v>0</v>
      </c>
      <c r="Z112" s="427">
        <v>95.694444444444443</v>
      </c>
      <c r="AA112" s="198">
        <v>0.59472082217404165</v>
      </c>
      <c r="AC112" s="426">
        <v>45.529999999999994</v>
      </c>
      <c r="AD112" s="427">
        <v>11.38147867748815</v>
      </c>
      <c r="AE112" s="279">
        <v>28.455739338744074</v>
      </c>
      <c r="AF112" s="428">
        <v>2458.575878867488</v>
      </c>
      <c r="AH112" s="426">
        <v>2458.575878867488</v>
      </c>
      <c r="AI112" s="210">
        <v>500</v>
      </c>
      <c r="AJ112" s="279">
        <v>500</v>
      </c>
      <c r="AK112" s="279">
        <v>150</v>
      </c>
      <c r="AL112" s="279">
        <v>60</v>
      </c>
      <c r="AM112" s="279">
        <v>550</v>
      </c>
      <c r="AN112" s="279">
        <v>500</v>
      </c>
      <c r="AO112" s="279">
        <v>40</v>
      </c>
      <c r="AP112" s="279">
        <v>0</v>
      </c>
      <c r="AQ112" s="279">
        <v>0</v>
      </c>
      <c r="AR112" s="279">
        <v>0</v>
      </c>
      <c r="AS112" s="279">
        <v>0</v>
      </c>
      <c r="AT112" s="279">
        <v>0</v>
      </c>
      <c r="AU112" s="279">
        <v>0</v>
      </c>
      <c r="AV112" s="279">
        <v>0</v>
      </c>
      <c r="AW112" s="279">
        <v>0</v>
      </c>
      <c r="AX112" s="279">
        <v>0</v>
      </c>
      <c r="AY112" s="279">
        <v>0</v>
      </c>
      <c r="AZ112" s="120">
        <v>2300</v>
      </c>
      <c r="BA112" s="120">
        <v>-158.57587886748797</v>
      </c>
      <c r="BB112" s="71">
        <v>1.0689460342902122</v>
      </c>
      <c r="BC112" s="120">
        <v>0</v>
      </c>
      <c r="BD112" s="120">
        <v>0</v>
      </c>
      <c r="BE112" s="120">
        <v>2860</v>
      </c>
      <c r="BF112" s="200">
        <v>0</v>
      </c>
      <c r="BG112" s="198">
        <v>0.85964191568793291</v>
      </c>
      <c r="BH112" s="423"/>
      <c r="BI112" s="429">
        <v>15</v>
      </c>
      <c r="BJ112" s="62">
        <v>8</v>
      </c>
      <c r="BK112" s="61">
        <v>7</v>
      </c>
      <c r="BL112" s="61">
        <v>7298</v>
      </c>
      <c r="BM112" s="61">
        <v>0</v>
      </c>
      <c r="BN112" s="430">
        <v>0</v>
      </c>
      <c r="BO112" s="429">
        <v>16</v>
      </c>
      <c r="BP112" s="61">
        <v>7768</v>
      </c>
      <c r="BQ112" s="430">
        <v>1554</v>
      </c>
      <c r="BR112" s="431">
        <v>233.8589350180506</v>
      </c>
      <c r="BS112" s="470">
        <v>113780.16718411555</v>
      </c>
      <c r="BT112" s="470">
        <v>0</v>
      </c>
      <c r="BU112" s="432">
        <v>0</v>
      </c>
      <c r="BV112" s="16"/>
      <c r="BW112" s="433">
        <v>4917.1517577349759</v>
      </c>
      <c r="BX112" s="434">
        <v>149665.80662605833</v>
      </c>
      <c r="BY112" s="435">
        <v>1795989.6795127001</v>
      </c>
      <c r="BZ112" s="436"/>
      <c r="CA112" s="431">
        <v>0.89</v>
      </c>
      <c r="CB112" s="434">
        <v>4376.2650643841289</v>
      </c>
      <c r="CC112" s="434">
        <v>133202.56789719191</v>
      </c>
      <c r="CD112" s="437">
        <v>1598430.8147663032</v>
      </c>
      <c r="CF112" s="438">
        <v>0</v>
      </c>
      <c r="CG112" s="279">
        <v>0</v>
      </c>
      <c r="CH112" s="279">
        <v>0</v>
      </c>
      <c r="CI112" s="425">
        <v>0</v>
      </c>
      <c r="CJ112" s="438">
        <v>76.190476190476204</v>
      </c>
      <c r="CK112" s="279">
        <v>374.64013392266486</v>
      </c>
      <c r="CL112" s="279">
        <v>11403.10907627111</v>
      </c>
      <c r="CM112" s="425">
        <v>136837.30891525335</v>
      </c>
      <c r="CN112" s="438">
        <v>9.5238095238095255</v>
      </c>
      <c r="CO112" s="279">
        <v>46.830016740333107</v>
      </c>
      <c r="CP112" s="279">
        <v>1425.3886345338888</v>
      </c>
      <c r="CQ112" s="425">
        <v>17104.663614406669</v>
      </c>
      <c r="CR112" s="438">
        <v>0</v>
      </c>
      <c r="CS112" s="279">
        <v>0</v>
      </c>
      <c r="CT112" s="279">
        <v>0</v>
      </c>
      <c r="CU112" s="425">
        <v>0</v>
      </c>
    </row>
    <row r="113" spans="2:104" x14ac:dyDescent="0.3">
      <c r="B113" s="424">
        <v>18</v>
      </c>
      <c r="C113" s="252">
        <v>2041</v>
      </c>
      <c r="D113" s="62">
        <v>19586.714862834873</v>
      </c>
      <c r="E113" s="63">
        <v>1.0000479478512796</v>
      </c>
      <c r="F113" s="62">
        <v>19587.654003726177</v>
      </c>
      <c r="G113" s="279">
        <v>167.67922170275952</v>
      </c>
      <c r="H113" s="62">
        <v>7313</v>
      </c>
      <c r="I113" s="253">
        <v>7783</v>
      </c>
      <c r="K113" s="193">
        <v>3284.45</v>
      </c>
      <c r="L113" s="279">
        <v>38.014467592592588</v>
      </c>
      <c r="M113" s="279">
        <v>45.61</v>
      </c>
      <c r="N113" s="279">
        <v>68.419999999999987</v>
      </c>
      <c r="O113" s="63">
        <v>0.24997756814162425</v>
      </c>
      <c r="P113" s="425">
        <v>11.401476882939482</v>
      </c>
      <c r="Q113" s="462">
        <v>57.011476882939483</v>
      </c>
      <c r="R113" s="279">
        <v>4925.7916026859712</v>
      </c>
      <c r="S113" s="425">
        <v>1799145.38</v>
      </c>
      <c r="T113" s="178"/>
      <c r="U113" s="426">
        <v>57.011476882939483</v>
      </c>
      <c r="V113" s="427">
        <v>8268</v>
      </c>
      <c r="W113" s="427">
        <v>95.694444444444443</v>
      </c>
      <c r="X113" s="427">
        <v>0</v>
      </c>
      <c r="Y113" s="427">
        <v>0</v>
      </c>
      <c r="Z113" s="427">
        <v>95.694444444444443</v>
      </c>
      <c r="AA113" s="198">
        <v>0.5957657961642443</v>
      </c>
      <c r="AC113" s="426">
        <v>45.61</v>
      </c>
      <c r="AD113" s="427">
        <v>11.401476882939482</v>
      </c>
      <c r="AE113" s="279">
        <v>28.505738441469742</v>
      </c>
      <c r="AF113" s="428">
        <v>2462.8958013429851</v>
      </c>
      <c r="AH113" s="426">
        <v>2462.8958013429851</v>
      </c>
      <c r="AI113" s="210">
        <v>500</v>
      </c>
      <c r="AJ113" s="279">
        <v>500</v>
      </c>
      <c r="AK113" s="279">
        <v>150</v>
      </c>
      <c r="AL113" s="279">
        <v>60</v>
      </c>
      <c r="AM113" s="279">
        <v>550</v>
      </c>
      <c r="AN113" s="279">
        <v>500</v>
      </c>
      <c r="AO113" s="279">
        <v>40</v>
      </c>
      <c r="AP113" s="279">
        <v>0</v>
      </c>
      <c r="AQ113" s="279">
        <v>0</v>
      </c>
      <c r="AR113" s="279">
        <v>0</v>
      </c>
      <c r="AS113" s="279">
        <v>0</v>
      </c>
      <c r="AT113" s="279">
        <v>0</v>
      </c>
      <c r="AU113" s="279">
        <v>0</v>
      </c>
      <c r="AV113" s="279">
        <v>0</v>
      </c>
      <c r="AW113" s="279">
        <v>0</v>
      </c>
      <c r="AX113" s="279">
        <v>0</v>
      </c>
      <c r="AY113" s="279">
        <v>0</v>
      </c>
      <c r="AZ113" s="120">
        <v>2300</v>
      </c>
      <c r="BA113" s="120">
        <v>-162.89580134298512</v>
      </c>
      <c r="BB113" s="71">
        <v>1.0708242614534718</v>
      </c>
      <c r="BC113" s="120">
        <v>0</v>
      </c>
      <c r="BD113" s="120">
        <v>0</v>
      </c>
      <c r="BE113" s="120">
        <v>2860</v>
      </c>
      <c r="BF113" s="200">
        <v>0</v>
      </c>
      <c r="BG113" s="198">
        <v>0.86115237809195289</v>
      </c>
      <c r="BH113" s="423"/>
      <c r="BI113" s="429">
        <v>15</v>
      </c>
      <c r="BJ113" s="62">
        <v>8</v>
      </c>
      <c r="BK113" s="61">
        <v>7</v>
      </c>
      <c r="BL113" s="61">
        <v>7313</v>
      </c>
      <c r="BM113" s="61">
        <v>0</v>
      </c>
      <c r="BN113" s="430">
        <v>0</v>
      </c>
      <c r="BO113" s="429">
        <v>15</v>
      </c>
      <c r="BP113" s="61">
        <v>7783</v>
      </c>
      <c r="BQ113" s="430">
        <v>1556</v>
      </c>
      <c r="BR113" s="431">
        <v>233.8589350180506</v>
      </c>
      <c r="BS113" s="470">
        <v>114014.0261191336</v>
      </c>
      <c r="BT113" s="470">
        <v>0</v>
      </c>
      <c r="BU113" s="432">
        <v>0</v>
      </c>
      <c r="BV113" s="16"/>
      <c r="BW113" s="433">
        <v>4925.7916026859712</v>
      </c>
      <c r="BX113" s="434">
        <v>149928.78190675424</v>
      </c>
      <c r="BY113" s="435">
        <v>1799145.3828810512</v>
      </c>
      <c r="BZ113" s="436"/>
      <c r="CA113" s="431">
        <v>0.89</v>
      </c>
      <c r="CB113" s="434">
        <v>4383.9545263905147</v>
      </c>
      <c r="CC113" s="434">
        <v>133436.6158970113</v>
      </c>
      <c r="CD113" s="437">
        <v>1601239.3907641354</v>
      </c>
      <c r="CF113" s="438">
        <v>0</v>
      </c>
      <c r="CG113" s="279">
        <v>0</v>
      </c>
      <c r="CH113" s="279">
        <v>0</v>
      </c>
      <c r="CI113" s="425">
        <v>0</v>
      </c>
      <c r="CJ113" s="438">
        <v>76.190476190476204</v>
      </c>
      <c r="CK113" s="279">
        <v>375.29840782369308</v>
      </c>
      <c r="CL113" s="279">
        <v>11423.145288133657</v>
      </c>
      <c r="CM113" s="425">
        <v>137077.74345760391</v>
      </c>
      <c r="CN113" s="438">
        <v>9.5238095238095255</v>
      </c>
      <c r="CO113" s="279">
        <v>46.912300977961635</v>
      </c>
      <c r="CP113" s="279">
        <v>1427.8931610167072</v>
      </c>
      <c r="CQ113" s="425">
        <v>17134.717932200489</v>
      </c>
      <c r="CR113" s="438">
        <v>0</v>
      </c>
      <c r="CS113" s="279">
        <v>0</v>
      </c>
      <c r="CT113" s="279">
        <v>0</v>
      </c>
      <c r="CU113" s="425">
        <v>0</v>
      </c>
    </row>
    <row r="114" spans="2:104" x14ac:dyDescent="0.3">
      <c r="B114" s="424">
        <v>19</v>
      </c>
      <c r="C114" s="252">
        <v>2042</v>
      </c>
      <c r="D114" s="62">
        <v>19618.053606615409</v>
      </c>
      <c r="E114" s="63">
        <v>1.0000479478512796</v>
      </c>
      <c r="F114" s="62">
        <v>19618.994250132135</v>
      </c>
      <c r="G114" s="279">
        <v>167.67922170275952</v>
      </c>
      <c r="H114" s="62">
        <v>7324</v>
      </c>
      <c r="I114" s="253">
        <v>7795</v>
      </c>
      <c r="K114" s="193">
        <v>3289.7</v>
      </c>
      <c r="L114" s="279">
        <v>38.075231481481481</v>
      </c>
      <c r="M114" s="279">
        <v>45.690000000000005</v>
      </c>
      <c r="N114" s="279">
        <v>68.540000000000006</v>
      </c>
      <c r="O114" s="63">
        <v>0.24997756814162425</v>
      </c>
      <c r="P114" s="425">
        <v>11.421475088390812</v>
      </c>
      <c r="Q114" s="462">
        <v>57.111475088390819</v>
      </c>
      <c r="R114" s="279">
        <v>4934.4314476369664</v>
      </c>
      <c r="S114" s="425">
        <v>1802301.0799999998</v>
      </c>
      <c r="T114" s="178"/>
      <c r="U114" s="426">
        <v>57.111475088390819</v>
      </c>
      <c r="V114" s="427">
        <v>8268</v>
      </c>
      <c r="W114" s="427">
        <v>95.694444444444443</v>
      </c>
      <c r="X114" s="427">
        <v>0</v>
      </c>
      <c r="Y114" s="427">
        <v>0</v>
      </c>
      <c r="Z114" s="427">
        <v>95.694444444444443</v>
      </c>
      <c r="AA114" s="198">
        <v>0.59681077015444683</v>
      </c>
      <c r="AC114" s="426">
        <v>45.690000000000005</v>
      </c>
      <c r="AD114" s="427">
        <v>11.421475088390812</v>
      </c>
      <c r="AE114" s="279">
        <v>28.555737544195409</v>
      </c>
      <c r="AF114" s="428">
        <v>2467.2157238184832</v>
      </c>
      <c r="AH114" s="426">
        <v>2467.2157238184832</v>
      </c>
      <c r="AI114" s="210">
        <v>500</v>
      </c>
      <c r="AJ114" s="279">
        <v>500</v>
      </c>
      <c r="AK114" s="279">
        <v>150</v>
      </c>
      <c r="AL114" s="279">
        <v>60</v>
      </c>
      <c r="AM114" s="279">
        <v>550</v>
      </c>
      <c r="AN114" s="279">
        <v>500</v>
      </c>
      <c r="AO114" s="279">
        <v>40</v>
      </c>
      <c r="AP114" s="279">
        <v>0</v>
      </c>
      <c r="AQ114" s="279">
        <v>0</v>
      </c>
      <c r="AR114" s="279">
        <v>0</v>
      </c>
      <c r="AS114" s="279">
        <v>0</v>
      </c>
      <c r="AT114" s="279">
        <v>0</v>
      </c>
      <c r="AU114" s="279">
        <v>0</v>
      </c>
      <c r="AV114" s="279">
        <v>0</v>
      </c>
      <c r="AW114" s="279">
        <v>0</v>
      </c>
      <c r="AX114" s="279">
        <v>0</v>
      </c>
      <c r="AY114" s="279">
        <v>0</v>
      </c>
      <c r="AZ114" s="120">
        <v>2300</v>
      </c>
      <c r="BA114" s="120">
        <v>-167.21572381848318</v>
      </c>
      <c r="BB114" s="71">
        <v>1.0727024886167318</v>
      </c>
      <c r="BC114" s="120">
        <v>0</v>
      </c>
      <c r="BD114" s="120">
        <v>0</v>
      </c>
      <c r="BE114" s="120">
        <v>2860</v>
      </c>
      <c r="BF114" s="200">
        <v>0</v>
      </c>
      <c r="BG114" s="198">
        <v>0.86266284049597319</v>
      </c>
      <c r="BH114" s="423"/>
      <c r="BI114" s="429">
        <v>11</v>
      </c>
      <c r="BJ114" s="62">
        <v>6</v>
      </c>
      <c r="BK114" s="61">
        <v>5</v>
      </c>
      <c r="BL114" s="61">
        <v>7324</v>
      </c>
      <c r="BM114" s="61">
        <v>0</v>
      </c>
      <c r="BN114" s="430">
        <v>0</v>
      </c>
      <c r="BO114" s="429">
        <v>12</v>
      </c>
      <c r="BP114" s="61">
        <v>7795</v>
      </c>
      <c r="BQ114" s="430">
        <v>1559</v>
      </c>
      <c r="BR114" s="431">
        <v>171.49655234657044</v>
      </c>
      <c r="BS114" s="470">
        <v>114185.52267148017</v>
      </c>
      <c r="BT114" s="470">
        <v>0</v>
      </c>
      <c r="BU114" s="432">
        <v>0</v>
      </c>
      <c r="BV114" s="16"/>
      <c r="BW114" s="433">
        <v>4934.4314476369664</v>
      </c>
      <c r="BX114" s="434">
        <v>150191.75718745019</v>
      </c>
      <c r="BY114" s="435">
        <v>1802301.086249402</v>
      </c>
      <c r="BZ114" s="436"/>
      <c r="CA114" s="431">
        <v>0.89</v>
      </c>
      <c r="CB114" s="434">
        <v>4391.6439883969006</v>
      </c>
      <c r="CC114" s="434">
        <v>133670.66389683067</v>
      </c>
      <c r="CD114" s="437">
        <v>1604047.9667619679</v>
      </c>
      <c r="CF114" s="438">
        <v>0</v>
      </c>
      <c r="CG114" s="279">
        <v>0</v>
      </c>
      <c r="CH114" s="279">
        <v>0</v>
      </c>
      <c r="CI114" s="425">
        <v>0</v>
      </c>
      <c r="CJ114" s="438">
        <v>76.190476190476204</v>
      </c>
      <c r="CK114" s="279">
        <v>375.95668172472131</v>
      </c>
      <c r="CL114" s="279">
        <v>11443.181499996204</v>
      </c>
      <c r="CM114" s="425">
        <v>137318.17799995447</v>
      </c>
      <c r="CN114" s="438">
        <v>9.5238095238095255</v>
      </c>
      <c r="CO114" s="279">
        <v>46.994585215590163</v>
      </c>
      <c r="CP114" s="279">
        <v>1430.3976874995255</v>
      </c>
      <c r="CQ114" s="425">
        <v>17164.772249994308</v>
      </c>
      <c r="CR114" s="438">
        <v>0</v>
      </c>
      <c r="CS114" s="279">
        <v>0</v>
      </c>
      <c r="CT114" s="279">
        <v>0</v>
      </c>
      <c r="CU114" s="425">
        <v>0</v>
      </c>
    </row>
    <row r="115" spans="2:104" x14ac:dyDescent="0.3">
      <c r="B115" s="424">
        <v>20</v>
      </c>
      <c r="C115" s="252">
        <v>2043</v>
      </c>
      <c r="D115" s="62">
        <v>19645.518881664673</v>
      </c>
      <c r="E115" s="63">
        <v>1.0000479478512796</v>
      </c>
      <c r="F115" s="62">
        <v>19646.460842082324</v>
      </c>
      <c r="G115" s="279">
        <v>167.67922170275952</v>
      </c>
      <c r="H115" s="62">
        <v>7334</v>
      </c>
      <c r="I115" s="253">
        <v>7806</v>
      </c>
      <c r="K115" s="193">
        <v>3294.3</v>
      </c>
      <c r="L115" s="279">
        <v>38.128472222222221</v>
      </c>
      <c r="M115" s="279">
        <v>45.760000000000005</v>
      </c>
      <c r="N115" s="279">
        <v>68.64</v>
      </c>
      <c r="O115" s="63">
        <v>0.24997756814162425</v>
      </c>
      <c r="P115" s="425">
        <v>11.438973518160726</v>
      </c>
      <c r="Q115" s="462">
        <v>57.198973518160727</v>
      </c>
      <c r="R115" s="279">
        <v>4941.9913119690864</v>
      </c>
      <c r="S115" s="425">
        <v>1805062.3199999998</v>
      </c>
      <c r="T115" s="178"/>
      <c r="U115" s="426">
        <v>57.198973518160727</v>
      </c>
      <c r="V115" s="427">
        <v>8268</v>
      </c>
      <c r="W115" s="427">
        <v>95.694444444444443</v>
      </c>
      <c r="X115" s="427">
        <v>0</v>
      </c>
      <c r="Y115" s="427">
        <v>0</v>
      </c>
      <c r="Z115" s="427">
        <v>95.694444444444443</v>
      </c>
      <c r="AA115" s="198">
        <v>0.59772512239587405</v>
      </c>
      <c r="AC115" s="426">
        <v>45.760000000000005</v>
      </c>
      <c r="AD115" s="427">
        <v>11.438973518160726</v>
      </c>
      <c r="AE115" s="279">
        <v>28.599486759080364</v>
      </c>
      <c r="AF115" s="428">
        <v>2470.9956559845432</v>
      </c>
      <c r="AH115" s="426">
        <v>2470.9956559845432</v>
      </c>
      <c r="AI115" s="210">
        <v>500</v>
      </c>
      <c r="AJ115" s="279">
        <v>500</v>
      </c>
      <c r="AK115" s="279">
        <v>150</v>
      </c>
      <c r="AL115" s="279">
        <v>60</v>
      </c>
      <c r="AM115" s="279">
        <v>550</v>
      </c>
      <c r="AN115" s="279">
        <v>500</v>
      </c>
      <c r="AO115" s="279">
        <v>40</v>
      </c>
      <c r="AP115" s="279">
        <v>0</v>
      </c>
      <c r="AQ115" s="279">
        <v>0</v>
      </c>
      <c r="AR115" s="279">
        <v>0</v>
      </c>
      <c r="AS115" s="279">
        <v>0</v>
      </c>
      <c r="AT115" s="279">
        <v>0</v>
      </c>
      <c r="AU115" s="279">
        <v>0</v>
      </c>
      <c r="AV115" s="279">
        <v>0</v>
      </c>
      <c r="AW115" s="279">
        <v>0</v>
      </c>
      <c r="AX115" s="279">
        <v>0</v>
      </c>
      <c r="AY115" s="279">
        <v>0</v>
      </c>
      <c r="AZ115" s="120">
        <v>2300</v>
      </c>
      <c r="BA115" s="120">
        <v>-170.99565598454319</v>
      </c>
      <c r="BB115" s="71">
        <v>1.0743459373845841</v>
      </c>
      <c r="BC115" s="120">
        <v>0</v>
      </c>
      <c r="BD115" s="120">
        <v>0</v>
      </c>
      <c r="BE115" s="120">
        <v>2860</v>
      </c>
      <c r="BF115" s="200">
        <v>0</v>
      </c>
      <c r="BG115" s="198">
        <v>0.8639844950994906</v>
      </c>
      <c r="BH115" s="423"/>
      <c r="BI115" s="429">
        <v>10</v>
      </c>
      <c r="BJ115" s="62">
        <v>5</v>
      </c>
      <c r="BK115" s="61">
        <v>5</v>
      </c>
      <c r="BL115" s="61">
        <v>7334</v>
      </c>
      <c r="BM115" s="61">
        <v>0</v>
      </c>
      <c r="BN115" s="430">
        <v>0</v>
      </c>
      <c r="BO115" s="429">
        <v>11</v>
      </c>
      <c r="BP115" s="61">
        <v>7806</v>
      </c>
      <c r="BQ115" s="430">
        <v>1561</v>
      </c>
      <c r="BR115" s="431">
        <v>155.90595667870042</v>
      </c>
      <c r="BS115" s="470">
        <v>114341.42862815887</v>
      </c>
      <c r="BT115" s="470">
        <v>0</v>
      </c>
      <c r="BU115" s="432">
        <v>0</v>
      </c>
      <c r="BV115" s="16"/>
      <c r="BW115" s="433">
        <v>4941.9913119690864</v>
      </c>
      <c r="BX115" s="434">
        <v>150421.86055805907</v>
      </c>
      <c r="BY115" s="435">
        <v>1805062.326696709</v>
      </c>
      <c r="BZ115" s="436"/>
      <c r="CA115" s="431">
        <v>0.89</v>
      </c>
      <c r="CB115" s="434">
        <v>4398.3722676524867</v>
      </c>
      <c r="CC115" s="434">
        <v>133875.45589667256</v>
      </c>
      <c r="CD115" s="437">
        <v>1606505.4707600707</v>
      </c>
      <c r="CF115" s="438">
        <v>0</v>
      </c>
      <c r="CG115" s="279">
        <v>0</v>
      </c>
      <c r="CH115" s="279">
        <v>0</v>
      </c>
      <c r="CI115" s="425">
        <v>0</v>
      </c>
      <c r="CJ115" s="438">
        <v>76.190476190476204</v>
      </c>
      <c r="CK115" s="279">
        <v>376.53267138812095</v>
      </c>
      <c r="CL115" s="279">
        <v>11460.713185375931</v>
      </c>
      <c r="CM115" s="425">
        <v>137528.55822451119</v>
      </c>
      <c r="CN115" s="438">
        <v>9.5238095238095255</v>
      </c>
      <c r="CO115" s="279">
        <v>47.066583923515118</v>
      </c>
      <c r="CP115" s="279">
        <v>1432.5891481719914</v>
      </c>
      <c r="CQ115" s="425">
        <v>17191.069778063898</v>
      </c>
      <c r="CR115" s="438">
        <v>0</v>
      </c>
      <c r="CS115" s="279">
        <v>0</v>
      </c>
      <c r="CT115" s="279">
        <v>0</v>
      </c>
      <c r="CU115" s="425">
        <v>0</v>
      </c>
    </row>
    <row r="116" spans="2:104" x14ac:dyDescent="0.3">
      <c r="B116" s="424">
        <v>21</v>
      </c>
      <c r="C116" s="252">
        <v>2044</v>
      </c>
      <c r="D116" s="62">
        <v>19667.128952434505</v>
      </c>
      <c r="E116" s="63">
        <v>1.0000479478512796</v>
      </c>
      <c r="F116" s="62">
        <v>19668.071949008612</v>
      </c>
      <c r="G116" s="279">
        <v>167.67922170275952</v>
      </c>
      <c r="H116" s="62">
        <v>7343</v>
      </c>
      <c r="I116" s="253">
        <v>7815</v>
      </c>
      <c r="K116" s="193">
        <v>3297.93</v>
      </c>
      <c r="L116" s="279">
        <v>38.170486111111117</v>
      </c>
      <c r="M116" s="279">
        <v>45.81</v>
      </c>
      <c r="N116" s="279">
        <v>68.72</v>
      </c>
      <c r="O116" s="63">
        <v>0.24997756814162425</v>
      </c>
      <c r="P116" s="425">
        <v>11.451472396567807</v>
      </c>
      <c r="Q116" s="462">
        <v>57.261472396567811</v>
      </c>
      <c r="R116" s="279">
        <v>4947.3912150634578</v>
      </c>
      <c r="S116" s="425">
        <v>1807034.64</v>
      </c>
      <c r="T116" s="178"/>
      <c r="U116" s="426">
        <v>57.261472396567811</v>
      </c>
      <c r="V116" s="427">
        <v>8268</v>
      </c>
      <c r="W116" s="427">
        <v>95.694444444444443</v>
      </c>
      <c r="X116" s="427">
        <v>0</v>
      </c>
      <c r="Y116" s="427">
        <v>0</v>
      </c>
      <c r="Z116" s="427">
        <v>95.694444444444443</v>
      </c>
      <c r="AA116" s="198">
        <v>0.59837823113975075</v>
      </c>
      <c r="AC116" s="426">
        <v>45.81</v>
      </c>
      <c r="AD116" s="427">
        <v>11.451472396567807</v>
      </c>
      <c r="AE116" s="279">
        <v>28.630736198283905</v>
      </c>
      <c r="AF116" s="428">
        <v>2473.6956075317289</v>
      </c>
      <c r="AH116" s="426">
        <v>2473.6956075317289</v>
      </c>
      <c r="AI116" s="210">
        <v>500</v>
      </c>
      <c r="AJ116" s="279">
        <v>500</v>
      </c>
      <c r="AK116" s="279">
        <v>150</v>
      </c>
      <c r="AL116" s="279">
        <v>60</v>
      </c>
      <c r="AM116" s="279">
        <v>550</v>
      </c>
      <c r="AN116" s="279">
        <v>500</v>
      </c>
      <c r="AO116" s="279">
        <v>40</v>
      </c>
      <c r="AP116" s="279">
        <v>0</v>
      </c>
      <c r="AQ116" s="279">
        <v>0</v>
      </c>
      <c r="AR116" s="279">
        <v>0</v>
      </c>
      <c r="AS116" s="279">
        <v>0</v>
      </c>
      <c r="AT116" s="279">
        <v>0</v>
      </c>
      <c r="AU116" s="279">
        <v>0</v>
      </c>
      <c r="AV116" s="279">
        <v>0</v>
      </c>
      <c r="AW116" s="279">
        <v>0</v>
      </c>
      <c r="AX116" s="279">
        <v>0</v>
      </c>
      <c r="AY116" s="279">
        <v>0</v>
      </c>
      <c r="AZ116" s="120">
        <v>2300</v>
      </c>
      <c r="BA116" s="120">
        <v>-173.69560753172891</v>
      </c>
      <c r="BB116" s="71">
        <v>1.0755198293616213</v>
      </c>
      <c r="BC116" s="120">
        <v>0</v>
      </c>
      <c r="BD116" s="120">
        <v>0</v>
      </c>
      <c r="BE116" s="120">
        <v>2860</v>
      </c>
      <c r="BF116" s="200">
        <v>0</v>
      </c>
      <c r="BG116" s="198">
        <v>0.8649285341020031</v>
      </c>
      <c r="BH116" s="423"/>
      <c r="BI116" s="429">
        <v>9</v>
      </c>
      <c r="BJ116" s="62">
        <v>5</v>
      </c>
      <c r="BK116" s="61">
        <v>4</v>
      </c>
      <c r="BL116" s="61">
        <v>7343</v>
      </c>
      <c r="BM116" s="61">
        <v>0</v>
      </c>
      <c r="BN116" s="430">
        <v>0</v>
      </c>
      <c r="BO116" s="429">
        <v>9</v>
      </c>
      <c r="BP116" s="61">
        <v>7815</v>
      </c>
      <c r="BQ116" s="430">
        <v>1563</v>
      </c>
      <c r="BR116" s="431">
        <v>140.31536101083037</v>
      </c>
      <c r="BS116" s="470">
        <v>114481.7439891697</v>
      </c>
      <c r="BT116" s="470">
        <v>0</v>
      </c>
      <c r="BU116" s="432">
        <v>0</v>
      </c>
      <c r="BV116" s="16"/>
      <c r="BW116" s="433">
        <v>4947.3912150634578</v>
      </c>
      <c r="BX116" s="434">
        <v>150586.22010849399</v>
      </c>
      <c r="BY116" s="435">
        <v>1807034.6413019281</v>
      </c>
      <c r="BZ116" s="436"/>
      <c r="CA116" s="431">
        <v>0.89</v>
      </c>
      <c r="CB116" s="434">
        <v>4403.178181406478</v>
      </c>
      <c r="CC116" s="434">
        <v>134021.73589655969</v>
      </c>
      <c r="CD116" s="437">
        <v>1608260.8307587162</v>
      </c>
      <c r="CF116" s="438">
        <v>0</v>
      </c>
      <c r="CG116" s="279">
        <v>0</v>
      </c>
      <c r="CH116" s="279">
        <v>0</v>
      </c>
      <c r="CI116" s="425">
        <v>0</v>
      </c>
      <c r="CJ116" s="438">
        <v>76.190476190476204</v>
      </c>
      <c r="CK116" s="279">
        <v>376.94409257626353</v>
      </c>
      <c r="CL116" s="279">
        <v>11473.235817790021</v>
      </c>
      <c r="CM116" s="425">
        <v>137678.82981348026</v>
      </c>
      <c r="CN116" s="438">
        <v>9.5238095238095255</v>
      </c>
      <c r="CO116" s="279">
        <v>47.118011572032941</v>
      </c>
      <c r="CP116" s="279">
        <v>1434.1544772237526</v>
      </c>
      <c r="CQ116" s="425">
        <v>17209.853726685033</v>
      </c>
      <c r="CR116" s="438">
        <v>0</v>
      </c>
      <c r="CS116" s="279">
        <v>0</v>
      </c>
      <c r="CT116" s="279">
        <v>0</v>
      </c>
      <c r="CU116" s="425">
        <v>0</v>
      </c>
    </row>
    <row r="117" spans="2:104" x14ac:dyDescent="0.3">
      <c r="B117" s="424">
        <v>22</v>
      </c>
      <c r="C117" s="252">
        <v>2045</v>
      </c>
      <c r="D117" s="62">
        <v>19684.829368491693</v>
      </c>
      <c r="E117" s="63">
        <v>1.0000479478512796</v>
      </c>
      <c r="F117" s="62">
        <v>19685.773213762717</v>
      </c>
      <c r="G117" s="279">
        <v>167.67922170275952</v>
      </c>
      <c r="H117" s="62">
        <v>7349</v>
      </c>
      <c r="I117" s="253">
        <v>7822</v>
      </c>
      <c r="K117" s="193">
        <v>3300.89</v>
      </c>
      <c r="L117" s="279">
        <v>38.204745370370368</v>
      </c>
      <c r="M117" s="279">
        <v>45.85</v>
      </c>
      <c r="N117" s="279">
        <v>68.78</v>
      </c>
      <c r="O117" s="63">
        <v>0.24997756814162425</v>
      </c>
      <c r="P117" s="425">
        <v>11.461471499293472</v>
      </c>
      <c r="Q117" s="462">
        <v>57.311471499293475</v>
      </c>
      <c r="R117" s="279">
        <v>4951.711137538955</v>
      </c>
      <c r="S117" s="425">
        <v>1808612.49</v>
      </c>
      <c r="T117" s="178"/>
      <c r="U117" s="426">
        <v>57.311471499293475</v>
      </c>
      <c r="V117" s="427">
        <v>8268</v>
      </c>
      <c r="W117" s="427">
        <v>95.694444444444443</v>
      </c>
      <c r="X117" s="427">
        <v>0</v>
      </c>
      <c r="Y117" s="427">
        <v>0</v>
      </c>
      <c r="Z117" s="427">
        <v>95.694444444444443</v>
      </c>
      <c r="AA117" s="198">
        <v>0.59890071813485202</v>
      </c>
      <c r="AC117" s="426">
        <v>45.85</v>
      </c>
      <c r="AD117" s="427">
        <v>11.461471499293472</v>
      </c>
      <c r="AE117" s="279">
        <v>28.655735749646738</v>
      </c>
      <c r="AF117" s="428">
        <v>2475.8555687694775</v>
      </c>
      <c r="AH117" s="426">
        <v>2475.8555687694775</v>
      </c>
      <c r="AI117" s="210">
        <v>500</v>
      </c>
      <c r="AJ117" s="279">
        <v>500</v>
      </c>
      <c r="AK117" s="279">
        <v>150</v>
      </c>
      <c r="AL117" s="279">
        <v>60</v>
      </c>
      <c r="AM117" s="279">
        <v>550</v>
      </c>
      <c r="AN117" s="279">
        <v>500</v>
      </c>
      <c r="AO117" s="279">
        <v>40</v>
      </c>
      <c r="AP117" s="279">
        <v>0</v>
      </c>
      <c r="AQ117" s="279">
        <v>0</v>
      </c>
      <c r="AR117" s="279">
        <v>0</v>
      </c>
      <c r="AS117" s="279">
        <v>0</v>
      </c>
      <c r="AT117" s="279">
        <v>0</v>
      </c>
      <c r="AU117" s="279">
        <v>0</v>
      </c>
      <c r="AV117" s="279">
        <v>0</v>
      </c>
      <c r="AW117" s="279">
        <v>0</v>
      </c>
      <c r="AX117" s="279">
        <v>0</v>
      </c>
      <c r="AY117" s="279">
        <v>0</v>
      </c>
      <c r="AZ117" s="120">
        <v>2300</v>
      </c>
      <c r="BA117" s="120">
        <v>-175.85556876947749</v>
      </c>
      <c r="BB117" s="71">
        <v>1.0764589429432512</v>
      </c>
      <c r="BC117" s="120">
        <v>0</v>
      </c>
      <c r="BD117" s="120">
        <v>0</v>
      </c>
      <c r="BE117" s="120">
        <v>2860</v>
      </c>
      <c r="BF117" s="200">
        <v>0</v>
      </c>
      <c r="BG117" s="198">
        <v>0.86568376530401314</v>
      </c>
      <c r="BH117" s="423"/>
      <c r="BI117" s="429">
        <v>6</v>
      </c>
      <c r="BJ117" s="62">
        <v>3</v>
      </c>
      <c r="BK117" s="61">
        <v>3</v>
      </c>
      <c r="BL117" s="61">
        <v>7349</v>
      </c>
      <c r="BM117" s="61">
        <v>0</v>
      </c>
      <c r="BN117" s="430">
        <v>0</v>
      </c>
      <c r="BO117" s="429">
        <v>7</v>
      </c>
      <c r="BP117" s="61">
        <v>7822</v>
      </c>
      <c r="BQ117" s="430">
        <v>1564</v>
      </c>
      <c r="BR117" s="431">
        <v>93.543574007220244</v>
      </c>
      <c r="BS117" s="470">
        <v>114575.28756317691</v>
      </c>
      <c r="BT117" s="470">
        <v>0</v>
      </c>
      <c r="BU117" s="432">
        <v>0</v>
      </c>
      <c r="BV117" s="16"/>
      <c r="BW117" s="433">
        <v>4951.711137538955</v>
      </c>
      <c r="BX117" s="434">
        <v>150717.70774884196</v>
      </c>
      <c r="BY117" s="435">
        <v>1808612.4929861035</v>
      </c>
      <c r="BZ117" s="436"/>
      <c r="CA117" s="431">
        <v>0.89</v>
      </c>
      <c r="CB117" s="434">
        <v>4407.0229124096704</v>
      </c>
      <c r="CC117" s="434">
        <v>134138.75989646936</v>
      </c>
      <c r="CD117" s="437">
        <v>1609665.1187576321</v>
      </c>
      <c r="CF117" s="438">
        <v>0</v>
      </c>
      <c r="CG117" s="279">
        <v>0</v>
      </c>
      <c r="CH117" s="279">
        <v>0</v>
      </c>
      <c r="CI117" s="425">
        <v>0</v>
      </c>
      <c r="CJ117" s="438">
        <v>76.190476190476204</v>
      </c>
      <c r="CK117" s="279">
        <v>377.27322952677758</v>
      </c>
      <c r="CL117" s="279">
        <v>11483.253923721293</v>
      </c>
      <c r="CM117" s="425">
        <v>137799.04708465553</v>
      </c>
      <c r="CN117" s="438">
        <v>9.5238095238095255</v>
      </c>
      <c r="CO117" s="279">
        <v>47.159153690847198</v>
      </c>
      <c r="CP117" s="279">
        <v>1435.4067404651616</v>
      </c>
      <c r="CQ117" s="425">
        <v>17224.880885581941</v>
      </c>
      <c r="CR117" s="438">
        <v>0</v>
      </c>
      <c r="CS117" s="279">
        <v>0</v>
      </c>
      <c r="CT117" s="279">
        <v>0</v>
      </c>
      <c r="CU117" s="425">
        <v>0</v>
      </c>
    </row>
    <row r="118" spans="2:104" x14ac:dyDescent="0.3">
      <c r="B118" s="424">
        <v>23</v>
      </c>
      <c r="C118" s="252">
        <v>2046</v>
      </c>
      <c r="D118" s="62">
        <v>19696.640266112787</v>
      </c>
      <c r="E118" s="63">
        <v>1.0000479478512796</v>
      </c>
      <c r="F118" s="62">
        <v>19697.584677690971</v>
      </c>
      <c r="G118" s="279">
        <v>167.67922170275952</v>
      </c>
      <c r="H118" s="62">
        <v>7354</v>
      </c>
      <c r="I118" s="253">
        <v>7827</v>
      </c>
      <c r="K118" s="193">
        <v>3302.88</v>
      </c>
      <c r="L118" s="279">
        <v>38.227777777777781</v>
      </c>
      <c r="M118" s="279">
        <v>45.870000000000005</v>
      </c>
      <c r="N118" s="279">
        <v>68.81</v>
      </c>
      <c r="O118" s="63">
        <v>0.24997756814162425</v>
      </c>
      <c r="P118" s="425">
        <v>11.466471050656304</v>
      </c>
      <c r="Q118" s="462">
        <v>57.336471050656307</v>
      </c>
      <c r="R118" s="279">
        <v>4953.8710987767045</v>
      </c>
      <c r="S118" s="425">
        <v>1809401.42</v>
      </c>
      <c r="T118" s="178"/>
      <c r="U118" s="426">
        <v>57.336471050656307</v>
      </c>
      <c r="V118" s="427">
        <v>8268</v>
      </c>
      <c r="W118" s="427">
        <v>95.694444444444443</v>
      </c>
      <c r="X118" s="427">
        <v>0</v>
      </c>
      <c r="Y118" s="427">
        <v>0</v>
      </c>
      <c r="Z118" s="427">
        <v>95.694444444444443</v>
      </c>
      <c r="AA118" s="198">
        <v>0.59916196163240265</v>
      </c>
      <c r="AC118" s="426">
        <v>45.870000000000005</v>
      </c>
      <c r="AD118" s="427">
        <v>11.466471050656304</v>
      </c>
      <c r="AE118" s="279">
        <v>28.668235525328154</v>
      </c>
      <c r="AF118" s="428">
        <v>2476.9355493883522</v>
      </c>
      <c r="AH118" s="426">
        <v>2476.9355493883522</v>
      </c>
      <c r="AI118" s="210">
        <v>500</v>
      </c>
      <c r="AJ118" s="279">
        <v>500</v>
      </c>
      <c r="AK118" s="279">
        <v>150</v>
      </c>
      <c r="AL118" s="279">
        <v>60</v>
      </c>
      <c r="AM118" s="279">
        <v>550</v>
      </c>
      <c r="AN118" s="279">
        <v>500</v>
      </c>
      <c r="AO118" s="279">
        <v>40</v>
      </c>
      <c r="AP118" s="279">
        <v>0</v>
      </c>
      <c r="AQ118" s="279">
        <v>0</v>
      </c>
      <c r="AR118" s="279">
        <v>0</v>
      </c>
      <c r="AS118" s="279">
        <v>0</v>
      </c>
      <c r="AT118" s="279">
        <v>0</v>
      </c>
      <c r="AU118" s="279">
        <v>0</v>
      </c>
      <c r="AV118" s="279">
        <v>0</v>
      </c>
      <c r="AW118" s="279">
        <v>0</v>
      </c>
      <c r="AX118" s="279">
        <v>0</v>
      </c>
      <c r="AY118" s="279">
        <v>0</v>
      </c>
      <c r="AZ118" s="120">
        <v>2300</v>
      </c>
      <c r="BA118" s="120">
        <v>-176.93554938835223</v>
      </c>
      <c r="BB118" s="71">
        <v>1.0769284997340662</v>
      </c>
      <c r="BC118" s="120">
        <v>0</v>
      </c>
      <c r="BD118" s="120">
        <v>0</v>
      </c>
      <c r="BE118" s="120">
        <v>2860</v>
      </c>
      <c r="BF118" s="200">
        <v>0</v>
      </c>
      <c r="BG118" s="198">
        <v>0.86606138090501827</v>
      </c>
      <c r="BH118" s="423"/>
      <c r="BI118" s="429">
        <v>5</v>
      </c>
      <c r="BJ118" s="62">
        <v>3</v>
      </c>
      <c r="BK118" s="61">
        <v>2</v>
      </c>
      <c r="BL118" s="61">
        <v>7354</v>
      </c>
      <c r="BM118" s="61">
        <v>0</v>
      </c>
      <c r="BN118" s="430">
        <v>0</v>
      </c>
      <c r="BO118" s="429">
        <v>5</v>
      </c>
      <c r="BP118" s="61">
        <v>7827</v>
      </c>
      <c r="BQ118" s="430">
        <v>1565</v>
      </c>
      <c r="BR118" s="431">
        <v>77.95297833935021</v>
      </c>
      <c r="BS118" s="470">
        <v>114653.24054151626</v>
      </c>
      <c r="BT118" s="470">
        <v>0</v>
      </c>
      <c r="BU118" s="432">
        <v>0</v>
      </c>
      <c r="BV118" s="16"/>
      <c r="BW118" s="433">
        <v>4953.8710987767045</v>
      </c>
      <c r="BX118" s="434">
        <v>150783.45156901598</v>
      </c>
      <c r="BY118" s="435">
        <v>1809401.4188281915</v>
      </c>
      <c r="BZ118" s="436"/>
      <c r="CA118" s="431">
        <v>0.89</v>
      </c>
      <c r="CB118" s="434">
        <v>4408.9452779112671</v>
      </c>
      <c r="CC118" s="434">
        <v>134197.27189642421</v>
      </c>
      <c r="CD118" s="437">
        <v>1610367.2627570904</v>
      </c>
      <c r="CF118" s="438">
        <v>0</v>
      </c>
      <c r="CG118" s="279">
        <v>0</v>
      </c>
      <c r="CH118" s="279">
        <v>0</v>
      </c>
      <c r="CI118" s="425">
        <v>0</v>
      </c>
      <c r="CJ118" s="438">
        <v>76.190476190476204</v>
      </c>
      <c r="CK118" s="279">
        <v>377.4377980020347</v>
      </c>
      <c r="CL118" s="279">
        <v>11488.26297668693</v>
      </c>
      <c r="CM118" s="425">
        <v>137859.15572024317</v>
      </c>
      <c r="CN118" s="438">
        <v>9.5238095238095255</v>
      </c>
      <c r="CO118" s="279">
        <v>47.179724750254337</v>
      </c>
      <c r="CP118" s="279">
        <v>1436.0328720858663</v>
      </c>
      <c r="CQ118" s="425">
        <v>17232.394465030397</v>
      </c>
      <c r="CR118" s="438">
        <v>0</v>
      </c>
      <c r="CS118" s="279">
        <v>0</v>
      </c>
      <c r="CT118" s="279">
        <v>0</v>
      </c>
      <c r="CU118" s="425">
        <v>0</v>
      </c>
    </row>
    <row r="119" spans="2:104" x14ac:dyDescent="0.3">
      <c r="B119" s="424">
        <v>24</v>
      </c>
      <c r="C119" s="252">
        <v>2047</v>
      </c>
      <c r="D119" s="62">
        <v>19704.518922219231</v>
      </c>
      <c r="E119" s="63">
        <v>1.0000479478512796</v>
      </c>
      <c r="F119" s="62">
        <v>19705.46371156205</v>
      </c>
      <c r="G119" s="279">
        <v>167.67922170275952</v>
      </c>
      <c r="H119" s="62">
        <v>7357</v>
      </c>
      <c r="I119" s="253">
        <v>7830</v>
      </c>
      <c r="K119" s="193">
        <v>3304.2000000000003</v>
      </c>
      <c r="L119" s="279">
        <v>38.243055555555564</v>
      </c>
      <c r="M119" s="279">
        <v>45.89</v>
      </c>
      <c r="N119" s="279">
        <v>68.84</v>
      </c>
      <c r="O119" s="63">
        <v>0.24997756814162425</v>
      </c>
      <c r="P119" s="425">
        <v>11.471470602019137</v>
      </c>
      <c r="Q119" s="462">
        <v>57.361470602019139</v>
      </c>
      <c r="R119" s="279">
        <v>4956.0310600144539</v>
      </c>
      <c r="S119" s="425">
        <v>1810190.3399999999</v>
      </c>
      <c r="T119" s="178"/>
      <c r="U119" s="426">
        <v>57.361470602019139</v>
      </c>
      <c r="V119" s="427">
        <v>8268</v>
      </c>
      <c r="W119" s="427">
        <v>95.694444444444443</v>
      </c>
      <c r="X119" s="427">
        <v>0</v>
      </c>
      <c r="Y119" s="427">
        <v>0</v>
      </c>
      <c r="Z119" s="427">
        <v>95.694444444444443</v>
      </c>
      <c r="AA119" s="198">
        <v>0.59942320512995328</v>
      </c>
      <c r="AC119" s="426">
        <v>45.89</v>
      </c>
      <c r="AD119" s="427">
        <v>11.471470602019137</v>
      </c>
      <c r="AE119" s="279">
        <v>28.68073530100957</v>
      </c>
      <c r="AF119" s="428">
        <v>2478.0155300072265</v>
      </c>
      <c r="AH119" s="426">
        <v>2478.0155300072265</v>
      </c>
      <c r="AI119" s="210">
        <v>500</v>
      </c>
      <c r="AJ119" s="279">
        <v>500</v>
      </c>
      <c r="AK119" s="279">
        <v>150</v>
      </c>
      <c r="AL119" s="279">
        <v>60</v>
      </c>
      <c r="AM119" s="279">
        <v>550</v>
      </c>
      <c r="AN119" s="279">
        <v>500</v>
      </c>
      <c r="AO119" s="279">
        <v>40</v>
      </c>
      <c r="AP119" s="279">
        <v>0</v>
      </c>
      <c r="AQ119" s="279">
        <v>0</v>
      </c>
      <c r="AR119" s="279">
        <v>0</v>
      </c>
      <c r="AS119" s="279">
        <v>0</v>
      </c>
      <c r="AT119" s="279">
        <v>0</v>
      </c>
      <c r="AU119" s="279">
        <v>0</v>
      </c>
      <c r="AV119" s="279">
        <v>0</v>
      </c>
      <c r="AW119" s="279">
        <v>0</v>
      </c>
      <c r="AX119" s="279">
        <v>0</v>
      </c>
      <c r="AY119" s="279">
        <v>0</v>
      </c>
      <c r="AZ119" s="120">
        <v>2300</v>
      </c>
      <c r="BA119" s="120">
        <v>-178.01553000722652</v>
      </c>
      <c r="BB119" s="71">
        <v>1.0773980565248811</v>
      </c>
      <c r="BC119" s="120">
        <v>0</v>
      </c>
      <c r="BD119" s="120">
        <v>0</v>
      </c>
      <c r="BE119" s="120">
        <v>2860</v>
      </c>
      <c r="BF119" s="200">
        <v>0</v>
      </c>
      <c r="BG119" s="198">
        <v>0.8664389965060233</v>
      </c>
      <c r="BH119" s="423"/>
      <c r="BI119" s="429">
        <v>3</v>
      </c>
      <c r="BJ119" s="62">
        <v>2</v>
      </c>
      <c r="BK119" s="61">
        <v>1</v>
      </c>
      <c r="BL119" s="61">
        <v>7357</v>
      </c>
      <c r="BM119" s="61">
        <v>0</v>
      </c>
      <c r="BN119" s="430">
        <v>0</v>
      </c>
      <c r="BO119" s="429">
        <v>3</v>
      </c>
      <c r="BP119" s="61">
        <v>7830</v>
      </c>
      <c r="BQ119" s="430">
        <v>1566</v>
      </c>
      <c r="BR119" s="431">
        <v>46.771787003610122</v>
      </c>
      <c r="BS119" s="470">
        <v>114700.01232851988</v>
      </c>
      <c r="BT119" s="470">
        <v>0</v>
      </c>
      <c r="BU119" s="432">
        <v>0</v>
      </c>
      <c r="BV119" s="16"/>
      <c r="BW119" s="433">
        <v>4956.0310600144539</v>
      </c>
      <c r="BX119" s="434">
        <v>150849.19538918993</v>
      </c>
      <c r="BY119" s="435">
        <v>1810190.3446702794</v>
      </c>
      <c r="BZ119" s="436"/>
      <c r="CA119" s="431">
        <v>0.89</v>
      </c>
      <c r="CB119" s="434">
        <v>4410.8676434128638</v>
      </c>
      <c r="CC119" s="434">
        <v>134255.78389637906</v>
      </c>
      <c r="CD119" s="437">
        <v>1611069.4067565484</v>
      </c>
      <c r="CF119" s="438">
        <v>0</v>
      </c>
      <c r="CG119" s="279">
        <v>0</v>
      </c>
      <c r="CH119" s="279">
        <v>0</v>
      </c>
      <c r="CI119" s="425">
        <v>0</v>
      </c>
      <c r="CJ119" s="438">
        <v>76.190476190476204</v>
      </c>
      <c r="CK119" s="279">
        <v>377.60236647729181</v>
      </c>
      <c r="CL119" s="279">
        <v>11493.272029652569</v>
      </c>
      <c r="CM119" s="425">
        <v>137919.26435583085</v>
      </c>
      <c r="CN119" s="438">
        <v>9.5238095238095255</v>
      </c>
      <c r="CO119" s="279">
        <v>47.200295809661476</v>
      </c>
      <c r="CP119" s="279">
        <v>1436.6590037065712</v>
      </c>
      <c r="CQ119" s="425">
        <v>17239.908044478856</v>
      </c>
      <c r="CR119" s="438">
        <v>0</v>
      </c>
      <c r="CS119" s="279">
        <v>0</v>
      </c>
      <c r="CT119" s="279">
        <v>0</v>
      </c>
      <c r="CU119" s="425">
        <v>0</v>
      </c>
    </row>
    <row r="120" spans="2:104" x14ac:dyDescent="0.3">
      <c r="B120" s="424">
        <v>25</v>
      </c>
      <c r="C120" s="252">
        <v>2048</v>
      </c>
      <c r="D120" s="62">
        <v>19708.459826003673</v>
      </c>
      <c r="E120" s="63">
        <v>1.0000479478512796</v>
      </c>
      <c r="F120" s="62">
        <v>19709.404804304359</v>
      </c>
      <c r="G120" s="279">
        <v>167.67922170275952</v>
      </c>
      <c r="H120" s="62">
        <v>7358</v>
      </c>
      <c r="I120" s="253">
        <v>7831</v>
      </c>
      <c r="K120" s="193">
        <v>3304.86</v>
      </c>
      <c r="L120" s="279">
        <v>38.250694444444441</v>
      </c>
      <c r="M120" s="279">
        <v>45.9</v>
      </c>
      <c r="N120" s="279">
        <v>68.849999999999994</v>
      </c>
      <c r="O120" s="63">
        <v>0.24997756814162425</v>
      </c>
      <c r="P120" s="425">
        <v>11.473970377700551</v>
      </c>
      <c r="Q120" s="462">
        <v>57.373970377700552</v>
      </c>
      <c r="R120" s="279">
        <v>4957.1110406333273</v>
      </c>
      <c r="S120" s="425">
        <v>1810584.8099999998</v>
      </c>
      <c r="T120" s="178"/>
      <c r="U120" s="426">
        <v>57.373970377700552</v>
      </c>
      <c r="V120" s="427">
        <v>8268</v>
      </c>
      <c r="W120" s="427">
        <v>95.694444444444443</v>
      </c>
      <c r="X120" s="427">
        <v>0</v>
      </c>
      <c r="Y120" s="427">
        <v>0</v>
      </c>
      <c r="Z120" s="427">
        <v>95.694444444444443</v>
      </c>
      <c r="AA120" s="198">
        <v>0.5995538268787286</v>
      </c>
      <c r="AC120" s="426">
        <v>45.9</v>
      </c>
      <c r="AD120" s="427">
        <v>11.473970377700551</v>
      </c>
      <c r="AE120" s="279">
        <v>28.686985188850276</v>
      </c>
      <c r="AF120" s="428">
        <v>2478.5555203166637</v>
      </c>
      <c r="AH120" s="426">
        <v>2478.5555203166637</v>
      </c>
      <c r="AI120" s="210">
        <v>500</v>
      </c>
      <c r="AJ120" s="279">
        <v>500</v>
      </c>
      <c r="AK120" s="279">
        <v>150</v>
      </c>
      <c r="AL120" s="279">
        <v>60</v>
      </c>
      <c r="AM120" s="279">
        <v>550</v>
      </c>
      <c r="AN120" s="279">
        <v>500</v>
      </c>
      <c r="AO120" s="279">
        <v>40</v>
      </c>
      <c r="AP120" s="279">
        <v>0</v>
      </c>
      <c r="AQ120" s="279">
        <v>0</v>
      </c>
      <c r="AR120" s="279">
        <v>0</v>
      </c>
      <c r="AS120" s="279">
        <v>0</v>
      </c>
      <c r="AT120" s="279">
        <v>0</v>
      </c>
      <c r="AU120" s="279">
        <v>0</v>
      </c>
      <c r="AV120" s="279">
        <v>0</v>
      </c>
      <c r="AW120" s="279">
        <v>0</v>
      </c>
      <c r="AX120" s="279">
        <v>0</v>
      </c>
      <c r="AY120" s="279">
        <v>0</v>
      </c>
      <c r="AZ120" s="120">
        <v>2300</v>
      </c>
      <c r="BA120" s="120">
        <v>-178.55552031666366</v>
      </c>
      <c r="BB120" s="71">
        <v>1.0776328349202886</v>
      </c>
      <c r="BC120" s="120">
        <v>0</v>
      </c>
      <c r="BD120" s="120">
        <v>0</v>
      </c>
      <c r="BE120" s="120">
        <v>2860</v>
      </c>
      <c r="BF120" s="200">
        <v>0</v>
      </c>
      <c r="BG120" s="198">
        <v>0.86662780430652575</v>
      </c>
      <c r="BH120" s="423"/>
      <c r="BI120" s="429">
        <v>1</v>
      </c>
      <c r="BJ120" s="62">
        <v>1</v>
      </c>
      <c r="BK120" s="61">
        <v>0</v>
      </c>
      <c r="BL120" s="61">
        <v>7358</v>
      </c>
      <c r="BM120" s="61">
        <v>0</v>
      </c>
      <c r="BN120" s="430">
        <v>0</v>
      </c>
      <c r="BO120" s="429">
        <v>1</v>
      </c>
      <c r="BP120" s="61">
        <v>7831</v>
      </c>
      <c r="BQ120" s="430">
        <v>1566</v>
      </c>
      <c r="BR120" s="431">
        <v>15.590595667870041</v>
      </c>
      <c r="BS120" s="470">
        <v>114715.60292418775</v>
      </c>
      <c r="BT120" s="470">
        <v>0</v>
      </c>
      <c r="BU120" s="432">
        <v>0</v>
      </c>
      <c r="BV120" s="16"/>
      <c r="BW120" s="433">
        <v>4957.1110406333273</v>
      </c>
      <c r="BX120" s="434">
        <v>150882.06729927694</v>
      </c>
      <c r="BY120" s="435">
        <v>1810584.807591323</v>
      </c>
      <c r="BZ120" s="436"/>
      <c r="CA120" s="431">
        <v>0.89</v>
      </c>
      <c r="CB120" s="434">
        <v>4411.8288261636617</v>
      </c>
      <c r="CC120" s="434">
        <v>134285.03989635647</v>
      </c>
      <c r="CD120" s="437">
        <v>1611420.4787562776</v>
      </c>
      <c r="CF120" s="438">
        <v>0</v>
      </c>
      <c r="CG120" s="279">
        <v>0</v>
      </c>
      <c r="CH120" s="279">
        <v>0</v>
      </c>
      <c r="CI120" s="425">
        <v>0</v>
      </c>
      <c r="CJ120" s="438">
        <v>76.190476190476204</v>
      </c>
      <c r="CK120" s="279">
        <v>377.68465071492022</v>
      </c>
      <c r="CL120" s="279">
        <v>11495.776556135384</v>
      </c>
      <c r="CM120" s="425">
        <v>137949.31867362463</v>
      </c>
      <c r="CN120" s="438">
        <v>9.5238095238095255</v>
      </c>
      <c r="CO120" s="279">
        <v>47.210581339365028</v>
      </c>
      <c r="CP120" s="279">
        <v>1436.9720695169231</v>
      </c>
      <c r="CQ120" s="425">
        <v>17243.664834203078</v>
      </c>
      <c r="CR120" s="438">
        <v>0</v>
      </c>
      <c r="CS120" s="279">
        <v>0</v>
      </c>
      <c r="CT120" s="279">
        <v>0</v>
      </c>
      <c r="CU120" s="425">
        <v>0</v>
      </c>
    </row>
    <row r="121" spans="2:104" x14ac:dyDescent="0.3">
      <c r="B121" s="424">
        <v>26</v>
      </c>
      <c r="C121" s="252">
        <v>2049</v>
      </c>
      <c r="D121" s="62">
        <v>19714.372363951472</v>
      </c>
      <c r="E121" s="63">
        <v>1.0000479478512796</v>
      </c>
      <c r="F121" s="62">
        <v>19715.317625745651</v>
      </c>
      <c r="G121" s="279">
        <v>167.67922170275952</v>
      </c>
      <c r="H121" s="62">
        <v>7360</v>
      </c>
      <c r="I121" s="253">
        <v>7833</v>
      </c>
      <c r="K121" s="193">
        <v>3305.85</v>
      </c>
      <c r="L121" s="279">
        <v>38.262152777777779</v>
      </c>
      <c r="M121" s="279">
        <v>45.910000000000004</v>
      </c>
      <c r="N121" s="279">
        <v>68.87</v>
      </c>
      <c r="O121" s="63">
        <v>0.24997756814162425</v>
      </c>
      <c r="P121" s="425">
        <v>11.476470153381969</v>
      </c>
      <c r="Q121" s="462">
        <v>57.386470153381971</v>
      </c>
      <c r="R121" s="279">
        <v>4958.1910212522016</v>
      </c>
      <c r="S121" s="425">
        <v>1810979.27</v>
      </c>
      <c r="T121" s="178"/>
      <c r="U121" s="426">
        <v>57.386470153381971</v>
      </c>
      <c r="V121" s="427">
        <v>8268</v>
      </c>
      <c r="W121" s="427">
        <v>95.694444444444443</v>
      </c>
      <c r="X121" s="427">
        <v>0</v>
      </c>
      <c r="Y121" s="427">
        <v>0</v>
      </c>
      <c r="Z121" s="427">
        <v>95.694444444444443</v>
      </c>
      <c r="AA121" s="198">
        <v>0.59968444862750392</v>
      </c>
      <c r="AC121" s="426">
        <v>45.910000000000004</v>
      </c>
      <c r="AD121" s="427">
        <v>11.476470153381969</v>
      </c>
      <c r="AE121" s="279">
        <v>28.693235076690986</v>
      </c>
      <c r="AF121" s="428">
        <v>2479.0955106261008</v>
      </c>
      <c r="AH121" s="426">
        <v>2479.0955106261008</v>
      </c>
      <c r="AI121" s="210">
        <v>500</v>
      </c>
      <c r="AJ121" s="279">
        <v>500</v>
      </c>
      <c r="AK121" s="279">
        <v>150</v>
      </c>
      <c r="AL121" s="279">
        <v>60</v>
      </c>
      <c r="AM121" s="279">
        <v>550</v>
      </c>
      <c r="AN121" s="279">
        <v>500</v>
      </c>
      <c r="AO121" s="279">
        <v>40</v>
      </c>
      <c r="AP121" s="279">
        <v>0</v>
      </c>
      <c r="AQ121" s="279">
        <v>0</v>
      </c>
      <c r="AR121" s="279">
        <v>0</v>
      </c>
      <c r="AS121" s="279">
        <v>0</v>
      </c>
      <c r="AT121" s="279">
        <v>0</v>
      </c>
      <c r="AU121" s="279">
        <v>0</v>
      </c>
      <c r="AV121" s="279">
        <v>0</v>
      </c>
      <c r="AW121" s="279">
        <v>0</v>
      </c>
      <c r="AX121" s="279">
        <v>0</v>
      </c>
      <c r="AY121" s="279">
        <v>0</v>
      </c>
      <c r="AZ121" s="120">
        <v>2300</v>
      </c>
      <c r="BA121" s="120">
        <v>-179.0955106261008</v>
      </c>
      <c r="BB121" s="71">
        <v>1.0778676133156959</v>
      </c>
      <c r="BC121" s="120">
        <v>0</v>
      </c>
      <c r="BD121" s="120">
        <v>0</v>
      </c>
      <c r="BE121" s="120">
        <v>2860</v>
      </c>
      <c r="BF121" s="200">
        <v>0</v>
      </c>
      <c r="BG121" s="198">
        <v>0.86681661210702821</v>
      </c>
      <c r="BH121" s="423"/>
      <c r="BI121" s="429">
        <v>2</v>
      </c>
      <c r="BJ121" s="62">
        <v>1</v>
      </c>
      <c r="BK121" s="61">
        <v>1</v>
      </c>
      <c r="BL121" s="61">
        <v>7360</v>
      </c>
      <c r="BM121" s="61">
        <v>0</v>
      </c>
      <c r="BN121" s="430">
        <v>0</v>
      </c>
      <c r="BO121" s="429">
        <v>2</v>
      </c>
      <c r="BP121" s="61">
        <v>7833</v>
      </c>
      <c r="BQ121" s="430">
        <v>1566</v>
      </c>
      <c r="BR121" s="431">
        <v>31.181191335740081</v>
      </c>
      <c r="BS121" s="470">
        <v>114746.78411552349</v>
      </c>
      <c r="BT121" s="470">
        <v>0</v>
      </c>
      <c r="BU121" s="432">
        <v>0</v>
      </c>
      <c r="BV121" s="16"/>
      <c r="BW121" s="433">
        <v>4958.1910212522016</v>
      </c>
      <c r="BX121" s="434">
        <v>150914.93920936389</v>
      </c>
      <c r="BY121" s="435">
        <v>1810979.2705123669</v>
      </c>
      <c r="BZ121" s="436"/>
      <c r="CA121" s="431">
        <v>0.89</v>
      </c>
      <c r="CB121" s="434">
        <v>4412.7900089144596</v>
      </c>
      <c r="CC121" s="434">
        <v>134314.29589633388</v>
      </c>
      <c r="CD121" s="437">
        <v>1611771.5507560065</v>
      </c>
      <c r="CF121" s="438">
        <v>0</v>
      </c>
      <c r="CG121" s="279">
        <v>0</v>
      </c>
      <c r="CH121" s="279">
        <v>0</v>
      </c>
      <c r="CI121" s="425">
        <v>0</v>
      </c>
      <c r="CJ121" s="438">
        <v>76.190476190476204</v>
      </c>
      <c r="CK121" s="279">
        <v>377.76693495254875</v>
      </c>
      <c r="CL121" s="279">
        <v>11498.281082618203</v>
      </c>
      <c r="CM121" s="425">
        <v>137979.37299141844</v>
      </c>
      <c r="CN121" s="438">
        <v>9.5238095238095255</v>
      </c>
      <c r="CO121" s="279">
        <v>47.220866869068594</v>
      </c>
      <c r="CP121" s="279">
        <v>1437.2851353272754</v>
      </c>
      <c r="CQ121" s="425">
        <v>17247.421623927305</v>
      </c>
      <c r="CR121" s="438">
        <v>0</v>
      </c>
      <c r="CS121" s="279">
        <v>0</v>
      </c>
      <c r="CT121" s="279">
        <v>0</v>
      </c>
      <c r="CU121" s="425">
        <v>0</v>
      </c>
    </row>
    <row r="122" spans="2:104" x14ac:dyDescent="0.3">
      <c r="B122" s="424">
        <v>27</v>
      </c>
      <c r="C122" s="252">
        <v>2050</v>
      </c>
      <c r="D122" s="62">
        <v>19700.572303296703</v>
      </c>
      <c r="E122" s="63">
        <v>1.0000479478512796</v>
      </c>
      <c r="F122" s="62">
        <v>19701.516903407624</v>
      </c>
      <c r="G122" s="279">
        <v>167.67922170275952</v>
      </c>
      <c r="H122" s="62">
        <v>7355</v>
      </c>
      <c r="I122" s="253">
        <v>7828</v>
      </c>
      <c r="K122" s="193">
        <v>3303.53</v>
      </c>
      <c r="L122" s="279">
        <v>38.235300925925927</v>
      </c>
      <c r="M122" s="279">
        <v>45.88</v>
      </c>
      <c r="N122" s="279">
        <v>68.819999999999993</v>
      </c>
      <c r="O122" s="63">
        <v>0.24997756814162425</v>
      </c>
      <c r="P122" s="425">
        <v>11.468970826337721</v>
      </c>
      <c r="Q122" s="462">
        <v>57.34897082633772</v>
      </c>
      <c r="R122" s="279">
        <v>4954.9510793955778</v>
      </c>
      <c r="S122" s="425">
        <v>1809795.88</v>
      </c>
      <c r="T122" s="178"/>
      <c r="U122" s="426">
        <v>57.34897082633772</v>
      </c>
      <c r="V122" s="427">
        <v>8268</v>
      </c>
      <c r="W122" s="427">
        <v>95.694444444444443</v>
      </c>
      <c r="X122" s="427">
        <v>0</v>
      </c>
      <c r="Y122" s="427">
        <v>0</v>
      </c>
      <c r="Z122" s="427">
        <v>95.694444444444443</v>
      </c>
      <c r="AA122" s="198">
        <v>0.59929258338117797</v>
      </c>
      <c r="AC122" s="426">
        <v>45.88</v>
      </c>
      <c r="AD122" s="427">
        <v>11.468970826337721</v>
      </c>
      <c r="AE122" s="279">
        <v>28.67448541316886</v>
      </c>
      <c r="AF122" s="428">
        <v>2477.4755396977889</v>
      </c>
      <c r="AH122" s="426">
        <v>2477.4755396977889</v>
      </c>
      <c r="AI122" s="210">
        <v>500</v>
      </c>
      <c r="AJ122" s="279">
        <v>500</v>
      </c>
      <c r="AK122" s="279">
        <v>150</v>
      </c>
      <c r="AL122" s="279">
        <v>60</v>
      </c>
      <c r="AM122" s="279">
        <v>550</v>
      </c>
      <c r="AN122" s="279">
        <v>500</v>
      </c>
      <c r="AO122" s="279">
        <v>40</v>
      </c>
      <c r="AP122" s="279">
        <v>0</v>
      </c>
      <c r="AQ122" s="279">
        <v>0</v>
      </c>
      <c r="AR122" s="279">
        <v>0</v>
      </c>
      <c r="AS122" s="279">
        <v>0</v>
      </c>
      <c r="AT122" s="279">
        <v>0</v>
      </c>
      <c r="AU122" s="279">
        <v>0</v>
      </c>
      <c r="AV122" s="279">
        <v>0</v>
      </c>
      <c r="AW122" s="279">
        <v>0</v>
      </c>
      <c r="AX122" s="279">
        <v>0</v>
      </c>
      <c r="AY122" s="279">
        <v>0</v>
      </c>
      <c r="AZ122" s="120">
        <v>2300</v>
      </c>
      <c r="BA122" s="120">
        <v>-177.47553969778892</v>
      </c>
      <c r="BB122" s="71">
        <v>1.0771632781294735</v>
      </c>
      <c r="BC122" s="120">
        <v>0</v>
      </c>
      <c r="BD122" s="120">
        <v>0</v>
      </c>
      <c r="BE122" s="120">
        <v>2860</v>
      </c>
      <c r="BF122" s="200">
        <v>0</v>
      </c>
      <c r="BG122" s="198">
        <v>0.86625018870552062</v>
      </c>
      <c r="BH122" s="423"/>
      <c r="BI122" s="429">
        <v>0</v>
      </c>
      <c r="BJ122" s="62">
        <v>0</v>
      </c>
      <c r="BK122" s="61">
        <v>0</v>
      </c>
      <c r="BL122" s="61">
        <v>7360</v>
      </c>
      <c r="BM122" s="61">
        <v>0</v>
      </c>
      <c r="BN122" s="430">
        <v>0</v>
      </c>
      <c r="BO122" s="429">
        <v>0</v>
      </c>
      <c r="BP122" s="61">
        <v>7833</v>
      </c>
      <c r="BQ122" s="430">
        <v>1566</v>
      </c>
      <c r="BR122" s="431">
        <v>0</v>
      </c>
      <c r="BS122" s="470">
        <v>114746.78411552349</v>
      </c>
      <c r="BT122" s="470">
        <v>0</v>
      </c>
      <c r="BU122" s="432">
        <v>0</v>
      </c>
      <c r="BV122" s="16"/>
      <c r="BW122" s="433">
        <v>4954.9510793955778</v>
      </c>
      <c r="BX122" s="434">
        <v>150816.32347910292</v>
      </c>
      <c r="BY122" s="435">
        <v>1809795.8817492349</v>
      </c>
      <c r="BZ122" s="436"/>
      <c r="CA122" s="431">
        <v>0.89</v>
      </c>
      <c r="CB122" s="434">
        <v>4409.9064606620641</v>
      </c>
      <c r="CC122" s="434">
        <v>134226.52789640159</v>
      </c>
      <c r="CD122" s="437">
        <v>1610718.3347568191</v>
      </c>
      <c r="CF122" s="438">
        <v>0</v>
      </c>
      <c r="CG122" s="279">
        <v>0</v>
      </c>
      <c r="CH122" s="279">
        <v>0</v>
      </c>
      <c r="CI122" s="425">
        <v>0</v>
      </c>
      <c r="CJ122" s="438">
        <v>76.190476190476204</v>
      </c>
      <c r="CK122" s="279">
        <v>377.52008223966311</v>
      </c>
      <c r="CL122" s="279">
        <v>11490.767503169745</v>
      </c>
      <c r="CM122" s="425">
        <v>137889.21003803695</v>
      </c>
      <c r="CN122" s="438">
        <v>9.5238095238095255</v>
      </c>
      <c r="CO122" s="279">
        <v>47.190010279957889</v>
      </c>
      <c r="CP122" s="279">
        <v>1436.3459378962182</v>
      </c>
      <c r="CQ122" s="425">
        <v>17236.151254754619</v>
      </c>
      <c r="CR122" s="438">
        <v>0</v>
      </c>
      <c r="CS122" s="279">
        <v>0</v>
      </c>
      <c r="CT122" s="279">
        <v>0</v>
      </c>
      <c r="CU122" s="425">
        <v>0</v>
      </c>
    </row>
    <row r="123" spans="2:104" x14ac:dyDescent="0.3">
      <c r="B123" s="457">
        <v>28</v>
      </c>
      <c r="C123" s="252">
        <v>2051</v>
      </c>
      <c r="D123" s="62">
        <v>19688.751959914724</v>
      </c>
      <c r="E123" s="63">
        <v>1.0000479478512796</v>
      </c>
      <c r="F123" s="62">
        <v>19689.695993265581</v>
      </c>
      <c r="G123" s="373">
        <v>167.67922170275952</v>
      </c>
      <c r="H123" s="62">
        <v>7351</v>
      </c>
      <c r="I123" s="253">
        <v>7824</v>
      </c>
      <c r="K123" s="193">
        <v>3301.5499999999997</v>
      </c>
      <c r="L123" s="279">
        <v>38.212384259259252</v>
      </c>
      <c r="M123" s="279">
        <v>45.85</v>
      </c>
      <c r="N123" s="279">
        <v>68.78</v>
      </c>
      <c r="O123" s="63">
        <v>0.24997756814162425</v>
      </c>
      <c r="P123" s="425">
        <v>11.461471499293472</v>
      </c>
      <c r="Q123" s="462">
        <v>57.311471499293475</v>
      </c>
      <c r="R123" s="279">
        <v>4951.711137538955</v>
      </c>
      <c r="S123" s="425">
        <v>1808612.49</v>
      </c>
      <c r="T123" s="178"/>
      <c r="U123" s="426">
        <v>57.311471499293475</v>
      </c>
      <c r="V123" s="427">
        <v>8268</v>
      </c>
      <c r="W123" s="427">
        <v>95.694444444444443</v>
      </c>
      <c r="X123" s="427">
        <v>0</v>
      </c>
      <c r="Y123" s="427">
        <v>0</v>
      </c>
      <c r="Z123" s="427">
        <v>95.694444444444443</v>
      </c>
      <c r="AA123" s="222">
        <v>0.59890071813485202</v>
      </c>
      <c r="AC123" s="426">
        <v>45.85</v>
      </c>
      <c r="AD123" s="427">
        <v>11.461471499293472</v>
      </c>
      <c r="AE123" s="279">
        <v>28.655735749646738</v>
      </c>
      <c r="AF123" s="428">
        <v>2475.8555687694775</v>
      </c>
      <c r="AH123" s="426">
        <v>2475.8555687694775</v>
      </c>
      <c r="AI123" s="210">
        <v>500</v>
      </c>
      <c r="AJ123" s="279">
        <v>500</v>
      </c>
      <c r="AK123" s="279">
        <v>150</v>
      </c>
      <c r="AL123" s="279">
        <v>60</v>
      </c>
      <c r="AM123" s="279">
        <v>550</v>
      </c>
      <c r="AN123" s="279">
        <v>500</v>
      </c>
      <c r="AO123" s="279">
        <v>40</v>
      </c>
      <c r="AP123" s="279">
        <v>0</v>
      </c>
      <c r="AQ123" s="279">
        <v>0</v>
      </c>
      <c r="AR123" s="279">
        <v>0</v>
      </c>
      <c r="AS123" s="279">
        <v>0</v>
      </c>
      <c r="AT123" s="279">
        <v>0</v>
      </c>
      <c r="AU123" s="279">
        <v>0</v>
      </c>
      <c r="AV123" s="279">
        <v>0</v>
      </c>
      <c r="AW123" s="279">
        <v>0</v>
      </c>
      <c r="AX123" s="279">
        <v>0</v>
      </c>
      <c r="AY123" s="279">
        <v>0</v>
      </c>
      <c r="AZ123" s="122">
        <v>2300</v>
      </c>
      <c r="BA123" s="122">
        <v>-175.85556876947749</v>
      </c>
      <c r="BB123" s="75">
        <v>1.0764589429432512</v>
      </c>
      <c r="BC123" s="122">
        <v>0</v>
      </c>
      <c r="BD123" s="122">
        <v>0</v>
      </c>
      <c r="BE123" s="122">
        <v>2860</v>
      </c>
      <c r="BF123" s="224">
        <v>0</v>
      </c>
      <c r="BG123" s="222">
        <v>0.86568376530401314</v>
      </c>
      <c r="BH123" s="423"/>
      <c r="BI123" s="429">
        <v>0</v>
      </c>
      <c r="BJ123" s="62">
        <v>0</v>
      </c>
      <c r="BK123" s="61">
        <v>0</v>
      </c>
      <c r="BL123" s="61">
        <v>7360</v>
      </c>
      <c r="BM123" s="61">
        <v>0</v>
      </c>
      <c r="BN123" s="430">
        <v>0</v>
      </c>
      <c r="BO123" s="429">
        <v>0</v>
      </c>
      <c r="BP123" s="61">
        <v>7833</v>
      </c>
      <c r="BQ123" s="430">
        <v>1566</v>
      </c>
      <c r="BR123" s="431">
        <v>0</v>
      </c>
      <c r="BS123" s="470">
        <v>114746.78411552349</v>
      </c>
      <c r="BT123" s="470">
        <v>0</v>
      </c>
      <c r="BU123" s="432">
        <v>0</v>
      </c>
      <c r="BV123" s="16"/>
      <c r="BW123" s="433">
        <v>4951.711137538955</v>
      </c>
      <c r="BX123" s="434">
        <v>150717.70774884196</v>
      </c>
      <c r="BY123" s="435">
        <v>1808612.4929861035</v>
      </c>
      <c r="BZ123" s="436"/>
      <c r="CA123" s="458">
        <v>0.89</v>
      </c>
      <c r="CB123" s="434">
        <v>4407.0229124096704</v>
      </c>
      <c r="CC123" s="434">
        <v>134138.75989646936</v>
      </c>
      <c r="CD123" s="437">
        <v>1609665.1187576321</v>
      </c>
      <c r="CF123" s="438">
        <v>0</v>
      </c>
      <c r="CG123" s="279">
        <v>0</v>
      </c>
      <c r="CH123" s="279">
        <v>0</v>
      </c>
      <c r="CI123" s="425">
        <v>0</v>
      </c>
      <c r="CJ123" s="438">
        <v>76.190476190476204</v>
      </c>
      <c r="CK123" s="279">
        <v>377.27322952677758</v>
      </c>
      <c r="CL123" s="279">
        <v>11483.253923721293</v>
      </c>
      <c r="CM123" s="425">
        <v>137799.04708465553</v>
      </c>
      <c r="CN123" s="438">
        <v>9.5238095238095255</v>
      </c>
      <c r="CO123" s="279">
        <v>47.159153690847198</v>
      </c>
      <c r="CP123" s="279">
        <v>1435.4067404651616</v>
      </c>
      <c r="CQ123" s="425">
        <v>17224.880885581941</v>
      </c>
      <c r="CR123" s="438">
        <v>0</v>
      </c>
      <c r="CS123" s="279">
        <v>0</v>
      </c>
      <c r="CT123" s="279">
        <v>0</v>
      </c>
      <c r="CU123" s="425">
        <v>0</v>
      </c>
    </row>
    <row r="124" spans="2:104" x14ac:dyDescent="0.3">
      <c r="B124" s="457">
        <v>29</v>
      </c>
      <c r="C124" s="252">
        <v>2052</v>
      </c>
      <c r="D124" s="62">
        <v>19673.000958346791</v>
      </c>
      <c r="E124" s="63">
        <v>1.0000479478512796</v>
      </c>
      <c r="F124" s="62">
        <v>19673.944236470968</v>
      </c>
      <c r="G124" s="373">
        <v>167.67922170275952</v>
      </c>
      <c r="H124" s="62">
        <v>7345</v>
      </c>
      <c r="I124" s="253">
        <v>7817</v>
      </c>
      <c r="K124" s="193">
        <v>3298.91</v>
      </c>
      <c r="L124" s="279">
        <v>38.181828703703701</v>
      </c>
      <c r="M124" s="279">
        <v>45.82</v>
      </c>
      <c r="N124" s="279">
        <v>68.73</v>
      </c>
      <c r="O124" s="63">
        <v>0.24997756814162425</v>
      </c>
      <c r="P124" s="425">
        <v>11.453972172249223</v>
      </c>
      <c r="Q124" s="462">
        <v>57.273972172249223</v>
      </c>
      <c r="R124" s="279">
        <v>4948.471195682333</v>
      </c>
      <c r="S124" s="425">
        <v>1807429.0999999999</v>
      </c>
      <c r="T124" s="178"/>
      <c r="U124" s="426">
        <v>57.273972172249223</v>
      </c>
      <c r="V124" s="427">
        <v>8268</v>
      </c>
      <c r="W124" s="427">
        <v>95.694444444444443</v>
      </c>
      <c r="X124" s="427">
        <v>0</v>
      </c>
      <c r="Y124" s="427">
        <v>0</v>
      </c>
      <c r="Z124" s="427">
        <v>95.694444444444443</v>
      </c>
      <c r="AA124" s="222">
        <v>0.59850885288852596</v>
      </c>
      <c r="AC124" s="426">
        <v>45.82</v>
      </c>
      <c r="AD124" s="427">
        <v>11.453972172249223</v>
      </c>
      <c r="AE124" s="279">
        <v>28.636986086124612</v>
      </c>
      <c r="AF124" s="428">
        <v>2474.2355978411665</v>
      </c>
      <c r="AH124" s="426">
        <v>2474.2355978411665</v>
      </c>
      <c r="AI124" s="210">
        <v>500</v>
      </c>
      <c r="AJ124" s="279">
        <v>500</v>
      </c>
      <c r="AK124" s="279">
        <v>150</v>
      </c>
      <c r="AL124" s="279">
        <v>60</v>
      </c>
      <c r="AM124" s="279">
        <v>550</v>
      </c>
      <c r="AN124" s="279">
        <v>500</v>
      </c>
      <c r="AO124" s="279">
        <v>40</v>
      </c>
      <c r="AP124" s="279">
        <v>0</v>
      </c>
      <c r="AQ124" s="279">
        <v>0</v>
      </c>
      <c r="AR124" s="279">
        <v>0</v>
      </c>
      <c r="AS124" s="279">
        <v>0</v>
      </c>
      <c r="AT124" s="279">
        <v>0</v>
      </c>
      <c r="AU124" s="279">
        <v>0</v>
      </c>
      <c r="AV124" s="279">
        <v>0</v>
      </c>
      <c r="AW124" s="279">
        <v>0</v>
      </c>
      <c r="AX124" s="279">
        <v>0</v>
      </c>
      <c r="AY124" s="279">
        <v>0</v>
      </c>
      <c r="AZ124" s="122">
        <v>2300</v>
      </c>
      <c r="BA124" s="122">
        <v>-174.23559784116651</v>
      </c>
      <c r="BB124" s="75">
        <v>1.075754607757029</v>
      </c>
      <c r="BC124" s="122">
        <v>0</v>
      </c>
      <c r="BD124" s="122">
        <v>0</v>
      </c>
      <c r="BE124" s="122">
        <v>2860</v>
      </c>
      <c r="BF124" s="224">
        <v>0</v>
      </c>
      <c r="BG124" s="222">
        <v>0.86511734190250578</v>
      </c>
      <c r="BH124" s="423"/>
      <c r="BI124" s="429">
        <v>0</v>
      </c>
      <c r="BJ124" s="62">
        <v>0</v>
      </c>
      <c r="BK124" s="61">
        <v>0</v>
      </c>
      <c r="BL124" s="61">
        <v>7360</v>
      </c>
      <c r="BM124" s="61">
        <v>0</v>
      </c>
      <c r="BN124" s="430">
        <v>0</v>
      </c>
      <c r="BO124" s="429">
        <v>0</v>
      </c>
      <c r="BP124" s="61">
        <v>7833</v>
      </c>
      <c r="BQ124" s="430">
        <v>1566</v>
      </c>
      <c r="BR124" s="431">
        <v>0</v>
      </c>
      <c r="BS124" s="470">
        <v>114746.78411552349</v>
      </c>
      <c r="BT124" s="470">
        <v>0</v>
      </c>
      <c r="BU124" s="432">
        <v>0</v>
      </c>
      <c r="BV124" s="16"/>
      <c r="BW124" s="433">
        <v>4948.471195682333</v>
      </c>
      <c r="BX124" s="434">
        <v>150619.09201858105</v>
      </c>
      <c r="BY124" s="435">
        <v>1807429.1042229724</v>
      </c>
      <c r="BZ124" s="436"/>
      <c r="CA124" s="458">
        <v>0.89</v>
      </c>
      <c r="CB124" s="434">
        <v>4404.1393641572768</v>
      </c>
      <c r="CC124" s="434">
        <v>134050.99189653713</v>
      </c>
      <c r="CD124" s="437">
        <v>1608611.9027584454</v>
      </c>
      <c r="CF124" s="438">
        <v>0</v>
      </c>
      <c r="CG124" s="279">
        <v>0</v>
      </c>
      <c r="CH124" s="279">
        <v>0</v>
      </c>
      <c r="CI124" s="425">
        <v>0</v>
      </c>
      <c r="CJ124" s="438">
        <v>76.190476190476204</v>
      </c>
      <c r="CK124" s="279">
        <v>377.02637681389211</v>
      </c>
      <c r="CL124" s="279">
        <v>11475.740344272841</v>
      </c>
      <c r="CM124" s="425">
        <v>137708.8841312741</v>
      </c>
      <c r="CN124" s="438">
        <v>9.5238095238095255</v>
      </c>
      <c r="CO124" s="279">
        <v>47.128297101736514</v>
      </c>
      <c r="CP124" s="279">
        <v>1434.4675430341051</v>
      </c>
      <c r="CQ124" s="425">
        <v>17213.610516409262</v>
      </c>
      <c r="CR124" s="438">
        <v>0</v>
      </c>
      <c r="CS124" s="279">
        <v>0</v>
      </c>
      <c r="CT124" s="279">
        <v>0</v>
      </c>
      <c r="CU124" s="425">
        <v>0</v>
      </c>
    </row>
    <row r="125" spans="2:104" x14ac:dyDescent="0.3">
      <c r="B125" s="459">
        <v>30</v>
      </c>
      <c r="C125" s="281">
        <v>2053</v>
      </c>
      <c r="D125" s="65">
        <v>19653.327957388443</v>
      </c>
      <c r="E125" s="67">
        <v>1.0000479478512796</v>
      </c>
      <c r="F125" s="65">
        <v>19654.270292234494</v>
      </c>
      <c r="G125" s="280">
        <v>167.67922170275952</v>
      </c>
      <c r="H125" s="65">
        <v>7337</v>
      </c>
      <c r="I125" s="83">
        <v>7809</v>
      </c>
      <c r="J125" s="174"/>
      <c r="K125" s="233">
        <v>3295.61</v>
      </c>
      <c r="L125" s="280">
        <v>38.143634259259258</v>
      </c>
      <c r="M125" s="280">
        <v>45.77</v>
      </c>
      <c r="N125" s="280">
        <v>68.66</v>
      </c>
      <c r="O125" s="67">
        <v>0.24997756814162425</v>
      </c>
      <c r="P125" s="464">
        <v>11.441473293842142</v>
      </c>
      <c r="Q125" s="465">
        <v>57.211473293842147</v>
      </c>
      <c r="R125" s="280">
        <v>4943.0712925879607</v>
      </c>
      <c r="S125" s="464">
        <v>1805456.7899999998</v>
      </c>
      <c r="T125" s="178"/>
      <c r="U125" s="466">
        <v>57.211473293842147</v>
      </c>
      <c r="V125" s="467">
        <v>8268</v>
      </c>
      <c r="W125" s="467">
        <v>95.694444444444443</v>
      </c>
      <c r="X125" s="467">
        <v>0</v>
      </c>
      <c r="Y125" s="467">
        <v>0</v>
      </c>
      <c r="Z125" s="467">
        <v>95.694444444444443</v>
      </c>
      <c r="AA125" s="237">
        <v>0.59785574414464948</v>
      </c>
      <c r="AC125" s="466">
        <v>45.77</v>
      </c>
      <c r="AD125" s="467">
        <v>11.441473293842142</v>
      </c>
      <c r="AE125" s="280">
        <v>28.605736646921073</v>
      </c>
      <c r="AF125" s="468">
        <v>2471.5356462939803</v>
      </c>
      <c r="AH125" s="466">
        <v>2471.5356462939803</v>
      </c>
      <c r="AI125" s="547">
        <v>500</v>
      </c>
      <c r="AJ125" s="280">
        <v>500</v>
      </c>
      <c r="AK125" s="280">
        <v>150</v>
      </c>
      <c r="AL125" s="280">
        <v>60</v>
      </c>
      <c r="AM125" s="280">
        <v>550</v>
      </c>
      <c r="AN125" s="280">
        <v>500</v>
      </c>
      <c r="AO125" s="280">
        <v>40</v>
      </c>
      <c r="AP125" s="280">
        <v>0</v>
      </c>
      <c r="AQ125" s="280">
        <v>0</v>
      </c>
      <c r="AR125" s="280">
        <v>0</v>
      </c>
      <c r="AS125" s="280">
        <v>0</v>
      </c>
      <c r="AT125" s="280">
        <v>0</v>
      </c>
      <c r="AU125" s="280">
        <v>0</v>
      </c>
      <c r="AV125" s="280">
        <v>0</v>
      </c>
      <c r="AW125" s="280">
        <v>0</v>
      </c>
      <c r="AX125" s="280">
        <v>0</v>
      </c>
      <c r="AY125" s="280">
        <v>0</v>
      </c>
      <c r="AZ125" s="124">
        <v>2300</v>
      </c>
      <c r="BA125" s="460">
        <v>-171.53564629398034</v>
      </c>
      <c r="BB125" s="78">
        <v>1.0745807157799914</v>
      </c>
      <c r="BC125" s="124">
        <v>0</v>
      </c>
      <c r="BD125" s="124">
        <v>0</v>
      </c>
      <c r="BE125" s="124">
        <v>2860</v>
      </c>
      <c r="BF125" s="460">
        <v>0</v>
      </c>
      <c r="BG125" s="237">
        <v>0.86417330289999317</v>
      </c>
      <c r="BI125" s="471">
        <v>0</v>
      </c>
      <c r="BJ125" s="65">
        <v>0</v>
      </c>
      <c r="BK125" s="66">
        <v>0</v>
      </c>
      <c r="BL125" s="66">
        <v>7360</v>
      </c>
      <c r="BM125" s="66">
        <v>0</v>
      </c>
      <c r="BN125" s="472">
        <v>0</v>
      </c>
      <c r="BO125" s="471">
        <v>0</v>
      </c>
      <c r="BP125" s="66">
        <v>7833</v>
      </c>
      <c r="BQ125" s="472">
        <v>1566</v>
      </c>
      <c r="BR125" s="473">
        <v>0</v>
      </c>
      <c r="BS125" s="474">
        <v>114746.78411552349</v>
      </c>
      <c r="BT125" s="474">
        <v>0</v>
      </c>
      <c r="BU125" s="475">
        <v>0</v>
      </c>
      <c r="BV125" s="16"/>
      <c r="BW125" s="479">
        <v>4943.0712925879607</v>
      </c>
      <c r="BX125" s="480">
        <v>150454.73246814607</v>
      </c>
      <c r="BY125" s="481">
        <v>1805456.7896177529</v>
      </c>
      <c r="BZ125" s="16"/>
      <c r="CA125" s="241">
        <v>0.89</v>
      </c>
      <c r="CB125" s="480">
        <v>4399.3334504032855</v>
      </c>
      <c r="CC125" s="480">
        <v>133904.71189665003</v>
      </c>
      <c r="CD125" s="482">
        <v>1606856.5427598001</v>
      </c>
      <c r="CF125" s="539">
        <v>0</v>
      </c>
      <c r="CG125" s="280">
        <v>0</v>
      </c>
      <c r="CH125" s="280">
        <v>0</v>
      </c>
      <c r="CI125" s="464">
        <v>0</v>
      </c>
      <c r="CJ125" s="539">
        <v>76.190476190476204</v>
      </c>
      <c r="CK125" s="280">
        <v>376.61495562574942</v>
      </c>
      <c r="CL125" s="280">
        <v>11463.217711858746</v>
      </c>
      <c r="CM125" s="464">
        <v>137558.61254230497</v>
      </c>
      <c r="CN125" s="539">
        <v>9.5238095238095255</v>
      </c>
      <c r="CO125" s="280">
        <v>47.076869453218677</v>
      </c>
      <c r="CP125" s="280">
        <v>1432.9022139823433</v>
      </c>
      <c r="CQ125" s="464">
        <v>17194.826567788121</v>
      </c>
      <c r="CR125" s="539">
        <v>0</v>
      </c>
      <c r="CS125" s="280">
        <v>0</v>
      </c>
      <c r="CT125" s="280">
        <v>0</v>
      </c>
      <c r="CU125" s="464">
        <v>0</v>
      </c>
    </row>
    <row r="126" spans="2:104" x14ac:dyDescent="0.3">
      <c r="B126" s="125"/>
      <c r="C126" s="125"/>
      <c r="D126" s="79"/>
      <c r="E126" s="80"/>
      <c r="F126" s="79"/>
      <c r="G126" s="79"/>
      <c r="H126" s="79"/>
      <c r="I126" s="79"/>
      <c r="J126" s="174"/>
      <c r="K126" s="245"/>
      <c r="L126" s="245"/>
      <c r="M126" s="245"/>
      <c r="N126" s="245"/>
      <c r="O126" s="80"/>
      <c r="P126" s="245"/>
      <c r="Q126" s="246"/>
      <c r="R126" s="245"/>
      <c r="S126" s="245"/>
      <c r="T126" s="178"/>
      <c r="U126" s="16"/>
      <c r="V126" s="16"/>
      <c r="W126" s="16"/>
      <c r="X126" s="16"/>
      <c r="Y126" s="16"/>
      <c r="Z126" s="16"/>
      <c r="AA126" s="80"/>
      <c r="AC126" s="16"/>
      <c r="AD126" s="16"/>
      <c r="AE126" s="245"/>
      <c r="AF126" s="246"/>
      <c r="AH126" s="16"/>
      <c r="AI126" s="245"/>
      <c r="AJ126" s="245"/>
      <c r="AK126" s="245"/>
      <c r="AL126" s="245"/>
      <c r="AM126" s="245"/>
      <c r="AN126" s="245"/>
      <c r="AO126" s="245"/>
      <c r="AP126" s="245"/>
      <c r="AQ126" s="245"/>
      <c r="AR126" s="245"/>
      <c r="AS126" s="245"/>
      <c r="AT126" s="245"/>
      <c r="AU126" s="245"/>
      <c r="AV126" s="245"/>
      <c r="AW126" s="245"/>
      <c r="AX126" s="245"/>
      <c r="AY126" s="245"/>
      <c r="AZ126" s="245"/>
      <c r="BA126" s="245"/>
      <c r="BB126" s="245"/>
      <c r="BC126" s="245"/>
      <c r="BD126" s="245"/>
      <c r="BE126" s="245"/>
      <c r="BF126" s="245"/>
      <c r="BG126" s="245"/>
      <c r="BI126" s="38"/>
      <c r="BJ126" s="79"/>
      <c r="BK126" s="38"/>
      <c r="BL126" s="38"/>
      <c r="BM126" s="38"/>
      <c r="BN126" s="38"/>
      <c r="BO126" s="38"/>
      <c r="BP126" s="38"/>
      <c r="BQ126" s="16"/>
      <c r="BR126" s="247"/>
      <c r="BS126" s="245"/>
      <c r="BT126" s="245"/>
      <c r="BU126" s="16"/>
      <c r="BV126" s="16"/>
      <c r="BW126" s="247"/>
      <c r="BX126" s="247"/>
      <c r="BY126" s="247"/>
      <c r="BZ126" s="16"/>
      <c r="CA126" s="247"/>
      <c r="CB126" s="247"/>
      <c r="CC126" s="247"/>
      <c r="CD126" s="247"/>
      <c r="CF126" s="245"/>
      <c r="CG126" s="245"/>
      <c r="CH126" s="245"/>
      <c r="CI126" s="245"/>
      <c r="CJ126" s="245"/>
      <c r="CK126" s="245"/>
      <c r="CL126" s="245"/>
      <c r="CM126" s="245"/>
      <c r="CN126" s="245"/>
      <c r="CO126" s="245"/>
      <c r="CP126" s="245"/>
      <c r="CQ126" s="245"/>
      <c r="CR126" s="245"/>
      <c r="CS126" s="245"/>
      <c r="CT126" s="245"/>
      <c r="CU126" s="245"/>
    </row>
    <row r="127" spans="2:104" x14ac:dyDescent="0.3">
      <c r="B127" s="125"/>
      <c r="C127" s="125"/>
      <c r="D127" s="79"/>
      <c r="E127" s="80"/>
      <c r="F127" s="79"/>
      <c r="G127" s="79"/>
      <c r="H127" s="79"/>
      <c r="I127" s="79"/>
      <c r="J127" s="245"/>
      <c r="K127" s="245"/>
      <c r="L127" s="245"/>
      <c r="M127" s="80"/>
      <c r="N127" s="245"/>
      <c r="O127" s="246"/>
      <c r="P127" s="245"/>
      <c r="Q127" s="245"/>
      <c r="R127" s="178"/>
      <c r="S127" s="16"/>
      <c r="T127" s="16"/>
      <c r="U127" s="16"/>
      <c r="V127" s="16"/>
      <c r="W127" s="16"/>
      <c r="X127" s="16"/>
      <c r="Y127" s="80"/>
      <c r="AA127" s="16"/>
      <c r="AB127" s="16"/>
      <c r="AC127" s="245"/>
      <c r="AD127" s="246"/>
      <c r="AF127" s="16"/>
      <c r="AG127" s="245"/>
      <c r="AH127" s="245"/>
      <c r="AI127" s="245"/>
      <c r="AJ127" s="245"/>
      <c r="AK127" s="245"/>
      <c r="AL127" s="245"/>
      <c r="AM127" s="245"/>
      <c r="AN127" s="245"/>
      <c r="AO127" s="245"/>
      <c r="AP127" s="245"/>
      <c r="AQ127" s="245"/>
      <c r="AR127" s="245"/>
      <c r="AS127" s="245"/>
      <c r="AT127" s="245"/>
      <c r="AU127" s="245"/>
      <c r="AV127" s="245"/>
      <c r="AW127" s="245"/>
      <c r="AX127" s="245"/>
      <c r="AY127" s="245"/>
      <c r="AZ127" s="245"/>
      <c r="BA127" s="245"/>
      <c r="BB127" s="245"/>
      <c r="BC127" s="245"/>
      <c r="BD127" s="245"/>
      <c r="BE127" s="245"/>
      <c r="BG127" s="38"/>
      <c r="BH127" s="79"/>
      <c r="BI127" s="38"/>
      <c r="BJ127" s="38"/>
      <c r="BK127" s="38"/>
      <c r="BL127" s="38"/>
      <c r="BM127" s="38"/>
      <c r="BN127" s="38"/>
      <c r="BO127" s="16"/>
      <c r="BP127" s="247"/>
      <c r="BQ127" s="245"/>
      <c r="BR127" s="245"/>
      <c r="BS127" s="245"/>
      <c r="BT127" s="245"/>
      <c r="BU127" s="247"/>
      <c r="BV127" s="16"/>
      <c r="BW127" s="247"/>
      <c r="BX127" s="247"/>
      <c r="BY127" s="247"/>
      <c r="BZ127" s="247"/>
      <c r="CA127" s="247"/>
      <c r="CB127" s="247"/>
      <c r="CD127" s="245"/>
      <c r="CE127" s="245"/>
      <c r="CF127" s="245"/>
      <c r="CG127" s="245"/>
      <c r="CH127" s="245"/>
      <c r="CI127" s="245"/>
      <c r="CJ127" s="245"/>
      <c r="CK127" s="245"/>
      <c r="CL127" s="245"/>
      <c r="CM127" s="245"/>
      <c r="CN127" s="245"/>
      <c r="CO127" s="245"/>
      <c r="CP127" s="245"/>
      <c r="CQ127" s="245"/>
      <c r="CR127" s="245"/>
      <c r="CS127" s="245"/>
    </row>
    <row r="128" spans="2:104" ht="15.6" x14ac:dyDescent="0.3">
      <c r="B128" s="661" t="s">
        <v>452</v>
      </c>
      <c r="C128" s="662"/>
      <c r="D128" s="663"/>
      <c r="E128" s="126"/>
      <c r="F128" s="79"/>
      <c r="G128" s="79"/>
      <c r="H128" s="79"/>
      <c r="I128" s="79"/>
      <c r="CZ128" s="135"/>
    </row>
    <row r="129" spans="2:73" x14ac:dyDescent="0.3">
      <c r="B129" s="248" t="s">
        <v>521</v>
      </c>
      <c r="C129" s="538"/>
      <c r="D129" s="250">
        <v>0.94799388844442845</v>
      </c>
      <c r="BN129" s="251"/>
      <c r="BO129" s="174"/>
      <c r="BU129" s="132"/>
    </row>
    <row r="130" spans="2:73" x14ac:dyDescent="0.3">
      <c r="B130" s="248" t="s">
        <v>522</v>
      </c>
      <c r="C130" s="538"/>
      <c r="D130" s="250">
        <v>5.2006111555571492E-2</v>
      </c>
    </row>
    <row r="133" spans="2:73" x14ac:dyDescent="0.3">
      <c r="BP133" s="132"/>
    </row>
    <row r="134" spans="2:73" x14ac:dyDescent="0.3">
      <c r="BP134" s="132"/>
    </row>
  </sheetData>
  <mergeCells count="52">
    <mergeCell ref="K16:S16"/>
    <mergeCell ref="CA16:CD16"/>
    <mergeCell ref="CF16:CI16"/>
    <mergeCell ref="CJ16:CM16"/>
    <mergeCell ref="DA14:DB14"/>
    <mergeCell ref="CX14:CY14"/>
    <mergeCell ref="CF14:CU14"/>
    <mergeCell ref="B128:D128"/>
    <mergeCell ref="CR15:CU15"/>
    <mergeCell ref="CN15:CQ15"/>
    <mergeCell ref="CJ15:CM15"/>
    <mergeCell ref="CF15:CI15"/>
    <mergeCell ref="CN16:CQ16"/>
    <mergeCell ref="CR16:CU16"/>
    <mergeCell ref="B17:C17"/>
    <mergeCell ref="Q17:S17"/>
    <mergeCell ref="V17:W17"/>
    <mergeCell ref="AE17:AF17"/>
    <mergeCell ref="CF52:CU52"/>
    <mergeCell ref="B93:C93"/>
    <mergeCell ref="Q93:S93"/>
    <mergeCell ref="CR54:CU54"/>
    <mergeCell ref="B55:C55"/>
    <mergeCell ref="CX52:CY52"/>
    <mergeCell ref="DA52:DB52"/>
    <mergeCell ref="CF53:CI53"/>
    <mergeCell ref="CJ53:CM53"/>
    <mergeCell ref="CN53:CQ53"/>
    <mergeCell ref="CR53:CU53"/>
    <mergeCell ref="Q55:S55"/>
    <mergeCell ref="V55:W55"/>
    <mergeCell ref="AE55:AF55"/>
    <mergeCell ref="K54:S54"/>
    <mergeCell ref="CA54:CD54"/>
    <mergeCell ref="CF54:CI54"/>
    <mergeCell ref="CJ54:CM54"/>
    <mergeCell ref="CN54:CQ54"/>
    <mergeCell ref="V93:W93"/>
    <mergeCell ref="AE93:AF93"/>
    <mergeCell ref="K92:S92"/>
    <mergeCell ref="CA92:CD92"/>
    <mergeCell ref="DA90:DB90"/>
    <mergeCell ref="CF90:CU90"/>
    <mergeCell ref="CF91:CI91"/>
    <mergeCell ref="CJ91:CM91"/>
    <mergeCell ref="CN91:CQ91"/>
    <mergeCell ref="CR91:CU91"/>
    <mergeCell ref="CF92:CI92"/>
    <mergeCell ref="CJ92:CM92"/>
    <mergeCell ref="CN92:CQ92"/>
    <mergeCell ref="CR92:CU92"/>
    <mergeCell ref="CX90:CY90"/>
  </mergeCells>
  <phoneticPr fontId="25" type="noConversion"/>
  <conditionalFormatting sqref="V127">
    <cfRule type="cellIs" dxfId="51" priority="106" operator="greaterThan">
      <formula>0</formula>
    </cfRule>
  </conditionalFormatting>
  <conditionalFormatting sqref="X19:X51 X57:X89">
    <cfRule type="cellIs" dxfId="50" priority="99" operator="greaterThan">
      <formula>0</formula>
    </cfRule>
  </conditionalFormatting>
  <conditionalFormatting sqref="X95:X126">
    <cfRule type="cellIs" dxfId="49" priority="3" operator="greaterThan">
      <formula>0</formula>
    </cfRule>
  </conditionalFormatting>
  <conditionalFormatting sqref="AA19:AA49">
    <cfRule type="cellIs" dxfId="48" priority="92" operator="lessThan">
      <formula>1</formula>
    </cfRule>
    <cfRule type="cellIs" dxfId="47" priority="93" operator="greaterThan">
      <formula>1</formula>
    </cfRule>
  </conditionalFormatting>
  <conditionalFormatting sqref="AA57:AA87">
    <cfRule type="cellIs" dxfId="46" priority="16" operator="lessThan">
      <formula>1</formula>
    </cfRule>
    <cfRule type="cellIs" dxfId="45" priority="17" operator="greaterThan">
      <formula>1</formula>
    </cfRule>
  </conditionalFormatting>
  <conditionalFormatting sqref="AA95:AA125">
    <cfRule type="cellIs" dxfId="44" priority="1" operator="lessThan">
      <formula>1</formula>
    </cfRule>
    <cfRule type="cellIs" dxfId="43" priority="2" operator="greaterThan">
      <formula>1</formula>
    </cfRule>
  </conditionalFormatting>
  <conditionalFormatting sqref="BA96:BA124">
    <cfRule type="cellIs" dxfId="42" priority="9" operator="greaterThan">
      <formula>0</formula>
    </cfRule>
  </conditionalFormatting>
  <conditionalFormatting sqref="BA96:BA125">
    <cfRule type="cellIs" dxfId="41" priority="4" operator="lessThan">
      <formula>0</formula>
    </cfRule>
  </conditionalFormatting>
  <conditionalFormatting sqref="BA19:BB49 BA50:BG50">
    <cfRule type="cellIs" dxfId="40" priority="86" operator="lessThan">
      <formula>0</formula>
    </cfRule>
    <cfRule type="cellIs" dxfId="39" priority="98" operator="greaterThan">
      <formula>0</formula>
    </cfRule>
  </conditionalFormatting>
  <conditionalFormatting sqref="BA57:BB87">
    <cfRule type="cellIs" dxfId="38" priority="12" operator="lessThan">
      <formula>0</formula>
    </cfRule>
    <cfRule type="cellIs" dxfId="37" priority="18" operator="greaterThan">
      <formula>0</formula>
    </cfRule>
  </conditionalFormatting>
  <conditionalFormatting sqref="BA95:BB95 BB96:BB125 BF95:BF125">
    <cfRule type="cellIs" dxfId="36" priority="6" operator="lessThan">
      <formula>0</formula>
    </cfRule>
  </conditionalFormatting>
  <conditionalFormatting sqref="BA95:BB95 BB96:BB125">
    <cfRule type="cellIs" dxfId="35" priority="10" operator="greaterThan">
      <formula>0</formula>
    </cfRule>
  </conditionalFormatting>
  <conditionalFormatting sqref="BB19:BB49">
    <cfRule type="cellIs" dxfId="34" priority="24" operator="lessThan">
      <formula>1</formula>
    </cfRule>
  </conditionalFormatting>
  <conditionalFormatting sqref="BB57:BB87">
    <cfRule type="cellIs" dxfId="33" priority="11" operator="lessThan">
      <formula>1</formula>
    </cfRule>
  </conditionalFormatting>
  <conditionalFormatting sqref="BB95:BB125">
    <cfRule type="cellIs" dxfId="32" priority="5" operator="lessThan">
      <formula>1</formula>
    </cfRule>
  </conditionalFormatting>
  <conditionalFormatting sqref="BF19:BF49">
    <cfRule type="cellIs" dxfId="31" priority="87" operator="lessThan">
      <formula>0</formula>
    </cfRule>
  </conditionalFormatting>
  <conditionalFormatting sqref="BF57:BF87">
    <cfRule type="cellIs" dxfId="30" priority="13" operator="lessThan">
      <formula>0</formula>
    </cfRule>
  </conditionalFormatting>
  <conditionalFormatting sqref="BG19:BG49">
    <cfRule type="cellIs" dxfId="29" priority="90" operator="lessThan">
      <formula>1</formula>
    </cfRule>
    <cfRule type="cellIs" dxfId="28" priority="91" operator="greaterThan">
      <formula>1</formula>
    </cfRule>
  </conditionalFormatting>
  <conditionalFormatting sqref="BG57:BG87">
    <cfRule type="cellIs" dxfId="27" priority="14" operator="lessThan">
      <formula>1</formula>
    </cfRule>
    <cfRule type="cellIs" dxfId="26" priority="15" operator="greaterThan">
      <formula>1</formula>
    </cfRule>
  </conditionalFormatting>
  <conditionalFormatting sqref="BG95:BG125">
    <cfRule type="cellIs" dxfId="25" priority="7" operator="lessThan">
      <formula>1</formula>
    </cfRule>
    <cfRule type="cellIs" dxfId="24" priority="8" operator="greaterThan">
      <formula>1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7F70E-5456-443D-8D5B-FABB28542C74}">
  <sheetPr>
    <tabColor theme="5" tint="-0.249977111117893"/>
  </sheetPr>
  <dimension ref="A1:AZ130"/>
  <sheetViews>
    <sheetView showGridLines="0" zoomScale="80" zoomScaleNormal="80" workbookViewId="0"/>
  </sheetViews>
  <sheetFormatPr defaultRowHeight="14.4" x14ac:dyDescent="0.3"/>
  <cols>
    <col min="1" max="1" width="5.6640625" customWidth="1"/>
    <col min="2" max="9" width="12.6640625" customWidth="1"/>
    <col min="10" max="10" width="5.6640625" customWidth="1"/>
    <col min="11" max="15" width="12.88671875" customWidth="1"/>
    <col min="16" max="16" width="5.6640625" customWidth="1"/>
    <col min="17" max="17" width="10.33203125" bestFit="1" customWidth="1"/>
    <col min="18" max="18" width="10.33203125" customWidth="1"/>
    <col min="19" max="21" width="9.33203125" bestFit="1" customWidth="1"/>
    <col min="22" max="22" width="11.6640625" customWidth="1"/>
    <col min="23" max="24" width="10.5546875" customWidth="1"/>
    <col min="25" max="25" width="14" customWidth="1"/>
    <col min="26" max="28" width="12.33203125" customWidth="1"/>
    <col min="29" max="30" width="14" customWidth="1"/>
    <col min="31" max="31" width="11.109375" customWidth="1"/>
    <col min="32" max="32" width="5.6640625" customWidth="1"/>
    <col min="33" max="34" width="12.88671875" customWidth="1"/>
    <col min="35" max="35" width="14" bestFit="1" customWidth="1"/>
    <col min="36" max="36" width="5.6640625" customWidth="1"/>
    <col min="37" max="37" width="14" customWidth="1"/>
    <col min="38" max="38" width="11.33203125" bestFit="1" customWidth="1"/>
    <col min="39" max="39" width="12.88671875" bestFit="1" customWidth="1"/>
    <col min="40" max="40" width="14" bestFit="1" customWidth="1"/>
    <col min="41" max="41" width="5.6640625" customWidth="1"/>
    <col min="42" max="47" width="12.6640625" customWidth="1"/>
    <col min="48" max="48" width="5.6640625" customWidth="1"/>
    <col min="49" max="51" width="10.33203125" customWidth="1"/>
    <col min="52" max="52" width="11.33203125" bestFit="1" customWidth="1"/>
    <col min="54" max="54" width="10.109375" bestFit="1" customWidth="1"/>
  </cols>
  <sheetData>
    <row r="1" spans="1:52" s="13" customFormat="1" ht="18" x14ac:dyDescent="0.3">
      <c r="A1" s="135"/>
      <c r="B1" s="255"/>
      <c r="C1" s="32"/>
      <c r="I1" s="135"/>
    </row>
    <row r="2" spans="1:52" s="135" customFormat="1" ht="15.6" x14ac:dyDescent="0.3">
      <c r="B2" s="13"/>
      <c r="C2" s="13"/>
      <c r="D2" s="13"/>
      <c r="E2" s="13"/>
      <c r="F2" s="13"/>
      <c r="G2" s="13"/>
      <c r="H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</row>
    <row r="3" spans="1:52" s="135" customFormat="1" ht="15.6" x14ac:dyDescent="0.3">
      <c r="B3" s="13"/>
      <c r="C3" s="13"/>
      <c r="D3" s="13"/>
      <c r="E3" s="13"/>
      <c r="F3" s="13"/>
      <c r="G3" s="13"/>
      <c r="H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</row>
    <row r="4" spans="1:52" s="135" customFormat="1" ht="15.6" x14ac:dyDescent="0.3">
      <c r="B4" s="557"/>
      <c r="C4" s="557"/>
      <c r="D4" s="557"/>
      <c r="E4" s="557"/>
      <c r="F4" s="557"/>
      <c r="G4" s="557"/>
      <c r="H4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</row>
    <row r="5" spans="1:52" s="135" customFormat="1" ht="15.6" x14ac:dyDescent="0.3">
      <c r="B5" s="13"/>
      <c r="C5" s="13"/>
      <c r="D5" s="13"/>
      <c r="E5" s="13"/>
      <c r="F5" s="13"/>
      <c r="G5" s="13"/>
      <c r="H5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</row>
    <row r="6" spans="1:52" s="135" customFormat="1" ht="15.6" x14ac:dyDescent="0.3">
      <c r="B6" s="558" t="s">
        <v>286</v>
      </c>
      <c r="C6" s="559"/>
      <c r="D6" s="559"/>
      <c r="E6" s="559"/>
      <c r="F6" s="559"/>
      <c r="G6" s="560"/>
      <c r="H6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2" s="135" customFormat="1" ht="15.6" x14ac:dyDescent="0.3">
      <c r="B7" s="561" t="s">
        <v>506</v>
      </c>
      <c r="C7" s="562"/>
      <c r="D7" s="562" t="s">
        <v>561</v>
      </c>
      <c r="E7" s="563"/>
      <c r="F7" s="563"/>
      <c r="G7" s="564"/>
      <c r="H7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</row>
    <row r="8" spans="1:52" s="135" customFormat="1" ht="15.6" x14ac:dyDescent="0.3">
      <c r="B8" s="565" t="s">
        <v>564</v>
      </c>
      <c r="C8" s="566"/>
      <c r="D8" s="566"/>
      <c r="E8" s="567"/>
      <c r="F8" s="567"/>
      <c r="G8" s="568"/>
      <c r="H8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</row>
    <row r="9" spans="1:52" s="135" customFormat="1" ht="15.6" x14ac:dyDescent="0.3">
      <c r="B9" s="569"/>
      <c r="C9" s="569"/>
      <c r="D9" s="569"/>
      <c r="E9" s="82"/>
      <c r="F9" s="13"/>
      <c r="G9" s="13"/>
      <c r="H9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1:52" s="135" customFormat="1" ht="18" x14ac:dyDescent="0.3">
      <c r="B10" s="570" t="s">
        <v>613</v>
      </c>
      <c r="C10" s="571"/>
      <c r="D10" s="572"/>
      <c r="E10" s="572"/>
      <c r="F10" s="572"/>
      <c r="G10" s="573"/>
      <c r="H10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</row>
    <row r="11" spans="1:52" s="135" customFormat="1" ht="18" x14ac:dyDescent="0.3">
      <c r="B11" s="574" t="s">
        <v>563</v>
      </c>
      <c r="C11" s="29"/>
      <c r="D11" s="31"/>
      <c r="E11" s="31"/>
      <c r="F11" s="31"/>
      <c r="G11" s="575"/>
      <c r="H11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</row>
    <row r="12" spans="1:52" s="135" customFormat="1" ht="18" x14ac:dyDescent="0.3">
      <c r="B12" s="576" t="s">
        <v>565</v>
      </c>
      <c r="C12" s="577"/>
      <c r="D12" s="578"/>
      <c r="E12" s="578"/>
      <c r="F12" s="578"/>
      <c r="G12" s="579"/>
      <c r="H12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pans="1:52" s="135" customFormat="1" ht="15.6" x14ac:dyDescent="0.3">
      <c r="G13" s="366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</row>
    <row r="14" spans="1:52" ht="18" x14ac:dyDescent="0.3">
      <c r="B14" s="544" t="s">
        <v>530</v>
      </c>
      <c r="C14" s="296"/>
      <c r="D14" s="296"/>
      <c r="E14" s="296"/>
      <c r="F14" s="296"/>
      <c r="G14" s="296"/>
      <c r="H14" s="296"/>
      <c r="I14" s="296"/>
      <c r="J14" s="135"/>
      <c r="K14" s="135"/>
      <c r="L14" s="135"/>
      <c r="M14" s="13"/>
      <c r="N14" s="13"/>
      <c r="O14" s="13"/>
      <c r="P14" s="135"/>
      <c r="Q14" s="135"/>
      <c r="R14" s="135"/>
      <c r="S14" s="135"/>
      <c r="T14" s="135"/>
      <c r="U14" s="135"/>
      <c r="V14" s="135"/>
      <c r="W14" s="135"/>
      <c r="X14" s="135"/>
      <c r="Y14" s="13"/>
      <c r="Z14" s="13"/>
      <c r="AA14" s="13"/>
      <c r="AB14" s="13"/>
      <c r="AC14" s="13"/>
      <c r="AD14" s="13"/>
      <c r="AE14" s="13"/>
      <c r="AF14" s="135"/>
      <c r="AG14" s="135"/>
      <c r="AH14" s="135"/>
      <c r="AI14" s="135"/>
      <c r="AJ14" s="135"/>
      <c r="AO14" s="135"/>
      <c r="AP14" s="135"/>
      <c r="AQ14" s="135"/>
      <c r="AR14" s="135"/>
      <c r="AS14" s="135"/>
      <c r="AT14" s="135"/>
      <c r="AU14" s="135"/>
      <c r="AV14" s="135"/>
      <c r="AW14" s="680" t="s">
        <v>369</v>
      </c>
      <c r="AX14" s="681"/>
      <c r="AY14" s="681"/>
      <c r="AZ14" s="682"/>
    </row>
    <row r="15" spans="1:52" ht="15.6" x14ac:dyDescent="0.3"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"/>
      <c r="N15" s="13"/>
      <c r="O15" s="13"/>
      <c r="P15" s="135"/>
      <c r="Q15" s="135"/>
      <c r="R15" s="135"/>
      <c r="S15" s="135"/>
      <c r="T15" s="135"/>
      <c r="U15" s="135"/>
      <c r="V15" s="135"/>
      <c r="W15" s="135"/>
      <c r="X15" s="135"/>
      <c r="Y15" s="13"/>
      <c r="Z15" s="13"/>
      <c r="AA15" s="13"/>
      <c r="AB15" s="13"/>
      <c r="AC15" s="13"/>
      <c r="AD15" s="13"/>
      <c r="AE15" s="13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683" t="s">
        <v>375</v>
      </c>
      <c r="AX15" s="684"/>
      <c r="AY15" s="684"/>
      <c r="AZ15" s="685"/>
    </row>
    <row r="16" spans="1:52" ht="15.6" x14ac:dyDescent="0.3">
      <c r="B16" s="138" t="s">
        <v>465</v>
      </c>
      <c r="C16" s="135"/>
      <c r="D16" s="135"/>
      <c r="E16" s="135"/>
      <c r="F16" s="135"/>
      <c r="G16" s="135"/>
      <c r="H16" s="135"/>
      <c r="I16" s="135"/>
      <c r="J16" s="135"/>
      <c r="K16" s="105" t="s">
        <v>469</v>
      </c>
      <c r="P16" s="135"/>
      <c r="Q16" s="105" t="s">
        <v>470</v>
      </c>
      <c r="R16" s="135"/>
      <c r="S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686" t="s">
        <v>388</v>
      </c>
      <c r="AL16" s="687"/>
      <c r="AM16" s="687"/>
      <c r="AN16" s="688"/>
      <c r="AO16" s="135"/>
      <c r="AP16" s="671" t="s">
        <v>471</v>
      </c>
      <c r="AQ16" s="671"/>
      <c r="AR16" s="671"/>
      <c r="AS16" s="671"/>
      <c r="AT16" s="671"/>
      <c r="AU16" s="671"/>
      <c r="AV16" s="135"/>
      <c r="AW16" s="672" t="s">
        <v>472</v>
      </c>
      <c r="AX16" s="673"/>
      <c r="AY16" s="673"/>
      <c r="AZ16" s="674"/>
    </row>
    <row r="17" spans="2:52" ht="43.2" x14ac:dyDescent="0.3">
      <c r="B17" s="675" t="s">
        <v>357</v>
      </c>
      <c r="C17" s="676"/>
      <c r="D17" s="282" t="s">
        <v>358</v>
      </c>
      <c r="E17" s="282" t="s">
        <v>359</v>
      </c>
      <c r="F17" s="282" t="s">
        <v>466</v>
      </c>
      <c r="G17" s="282" t="s">
        <v>467</v>
      </c>
      <c r="H17" s="282" t="s">
        <v>362</v>
      </c>
      <c r="I17" s="283" t="s">
        <v>363</v>
      </c>
      <c r="J17" s="13"/>
      <c r="K17" s="297" t="s">
        <v>473</v>
      </c>
      <c r="L17" s="282" t="s">
        <v>474</v>
      </c>
      <c r="M17" s="282" t="s">
        <v>475</v>
      </c>
      <c r="N17" s="298" t="s">
        <v>413</v>
      </c>
      <c r="O17" s="283" t="s">
        <v>476</v>
      </c>
      <c r="P17" s="33"/>
      <c r="Q17" s="297" t="s">
        <v>477</v>
      </c>
      <c r="R17" s="299" t="s">
        <v>395</v>
      </c>
      <c r="S17" s="297" t="s">
        <v>478</v>
      </c>
      <c r="T17" s="282" t="s">
        <v>479</v>
      </c>
      <c r="U17" s="282" t="s">
        <v>480</v>
      </c>
      <c r="V17" s="282" t="s">
        <v>481</v>
      </c>
      <c r="W17" s="282" t="s">
        <v>482</v>
      </c>
      <c r="X17" s="282" t="s">
        <v>483</v>
      </c>
      <c r="Y17" s="283" t="s">
        <v>484</v>
      </c>
      <c r="Z17" s="299" t="s">
        <v>485</v>
      </c>
      <c r="AA17" s="299" t="s">
        <v>409</v>
      </c>
      <c r="AB17" s="299" t="s">
        <v>486</v>
      </c>
      <c r="AC17" s="282" t="s">
        <v>487</v>
      </c>
      <c r="AD17" s="282" t="s">
        <v>488</v>
      </c>
      <c r="AE17" s="300" t="s">
        <v>406</v>
      </c>
      <c r="AF17" s="137"/>
      <c r="AG17" s="301" t="s">
        <v>424</v>
      </c>
      <c r="AH17" s="282" t="s">
        <v>425</v>
      </c>
      <c r="AI17" s="300" t="s">
        <v>426</v>
      </c>
      <c r="AJ17" s="137"/>
      <c r="AK17" s="297" t="s">
        <v>427</v>
      </c>
      <c r="AL17" s="282" t="s">
        <v>428</v>
      </c>
      <c r="AM17" s="282" t="s">
        <v>429</v>
      </c>
      <c r="AN17" s="283" t="s">
        <v>430</v>
      </c>
      <c r="AO17" s="137"/>
      <c r="AP17" s="302" t="s">
        <v>489</v>
      </c>
      <c r="AQ17" s="303" t="s">
        <v>490</v>
      </c>
      <c r="AR17" s="303" t="s">
        <v>491</v>
      </c>
      <c r="AS17" s="303" t="s">
        <v>492</v>
      </c>
      <c r="AT17" s="303" t="s">
        <v>493</v>
      </c>
      <c r="AU17" s="304" t="s">
        <v>494</v>
      </c>
      <c r="AV17" s="137"/>
      <c r="AW17" s="305" t="s">
        <v>431</v>
      </c>
      <c r="AX17" s="306" t="s">
        <v>394</v>
      </c>
      <c r="AY17" s="306" t="s">
        <v>432</v>
      </c>
      <c r="AZ17" s="307" t="s">
        <v>433</v>
      </c>
    </row>
    <row r="18" spans="2:52" x14ac:dyDescent="0.3">
      <c r="B18" s="284" t="s">
        <v>364</v>
      </c>
      <c r="C18" s="285" t="s">
        <v>365</v>
      </c>
      <c r="D18" s="285" t="s">
        <v>366</v>
      </c>
      <c r="E18" s="285" t="s">
        <v>468</v>
      </c>
      <c r="F18" s="285" t="s">
        <v>366</v>
      </c>
      <c r="G18" s="285" t="s">
        <v>259</v>
      </c>
      <c r="H18" s="285" t="s">
        <v>368</v>
      </c>
      <c r="I18" s="286" t="s">
        <v>368</v>
      </c>
      <c r="J18" s="163"/>
      <c r="K18" s="284" t="s">
        <v>439</v>
      </c>
      <c r="L18" s="285" t="s">
        <v>439</v>
      </c>
      <c r="M18" s="285" t="s">
        <v>439</v>
      </c>
      <c r="N18" s="308" t="s">
        <v>438</v>
      </c>
      <c r="O18" s="286" t="s">
        <v>438</v>
      </c>
      <c r="P18" s="163"/>
      <c r="Q18" s="284" t="s">
        <v>440</v>
      </c>
      <c r="R18" s="309" t="s">
        <v>495</v>
      </c>
      <c r="S18" s="284" t="s">
        <v>495</v>
      </c>
      <c r="T18" s="285" t="s">
        <v>495</v>
      </c>
      <c r="U18" s="285" t="s">
        <v>495</v>
      </c>
      <c r="V18" s="285" t="s">
        <v>495</v>
      </c>
      <c r="W18" s="285" t="s">
        <v>495</v>
      </c>
      <c r="X18" s="285" t="s">
        <v>495</v>
      </c>
      <c r="Y18" s="286" t="s">
        <v>495</v>
      </c>
      <c r="Z18" s="309" t="s">
        <v>495</v>
      </c>
      <c r="AA18" s="309" t="s">
        <v>495</v>
      </c>
      <c r="AB18" s="309" t="s">
        <v>495</v>
      </c>
      <c r="AC18" s="285" t="s">
        <v>495</v>
      </c>
      <c r="AD18" s="308" t="s">
        <v>495</v>
      </c>
      <c r="AE18" s="286" t="s">
        <v>495</v>
      </c>
      <c r="AF18" s="163"/>
      <c r="AG18" s="310" t="s">
        <v>440</v>
      </c>
      <c r="AH18" s="285" t="s">
        <v>441</v>
      </c>
      <c r="AI18" s="311" t="s">
        <v>254</v>
      </c>
      <c r="AJ18" s="163"/>
      <c r="AK18" s="284" t="s">
        <v>442</v>
      </c>
      <c r="AL18" s="285" t="s">
        <v>443</v>
      </c>
      <c r="AM18" s="285" t="s">
        <v>444</v>
      </c>
      <c r="AN18" s="286" t="s">
        <v>445</v>
      </c>
      <c r="AO18" s="163"/>
      <c r="AP18" s="312" t="s">
        <v>440</v>
      </c>
      <c r="AQ18" s="313" t="s">
        <v>496</v>
      </c>
      <c r="AR18" s="313" t="s">
        <v>441</v>
      </c>
      <c r="AS18" s="313" t="s">
        <v>497</v>
      </c>
      <c r="AT18" s="313" t="s">
        <v>254</v>
      </c>
      <c r="AU18" s="314" t="s">
        <v>498</v>
      </c>
      <c r="AV18" s="163"/>
      <c r="AW18" s="315" t="s">
        <v>446</v>
      </c>
      <c r="AX18" s="316" t="s">
        <v>447</v>
      </c>
      <c r="AY18" s="316" t="s">
        <v>448</v>
      </c>
      <c r="AZ18" s="317" t="s">
        <v>449</v>
      </c>
    </row>
    <row r="19" spans="2:52" x14ac:dyDescent="0.3">
      <c r="B19" s="287">
        <v>0</v>
      </c>
      <c r="C19" s="288">
        <v>2023</v>
      </c>
      <c r="D19" s="289">
        <v>17647.820500135796</v>
      </c>
      <c r="E19" s="290">
        <v>0.98174794785127961</v>
      </c>
      <c r="F19" s="291">
        <v>17325.711560056061</v>
      </c>
      <c r="G19" s="292">
        <v>167.67922170275952</v>
      </c>
      <c r="H19" s="289">
        <v>6415</v>
      </c>
      <c r="I19" s="293">
        <v>6821</v>
      </c>
      <c r="K19" s="318">
        <v>66399.08</v>
      </c>
      <c r="L19" s="319">
        <v>0</v>
      </c>
      <c r="M19" s="292">
        <v>0</v>
      </c>
      <c r="N19" s="320">
        <v>0</v>
      </c>
      <c r="O19" s="293">
        <v>0</v>
      </c>
      <c r="Q19" s="321">
        <v>2905.16</v>
      </c>
      <c r="R19" s="322">
        <v>33.624537037037037</v>
      </c>
      <c r="S19" s="323">
        <v>26.899629629629629</v>
      </c>
      <c r="T19" s="319">
        <v>32.279555555555554</v>
      </c>
      <c r="U19" s="319">
        <v>48.419333333333327</v>
      </c>
      <c r="V19" s="319">
        <v>6.6399080000000001</v>
      </c>
      <c r="W19" s="319">
        <v>33.539537629629628</v>
      </c>
      <c r="X19" s="319">
        <v>55.059241333333325</v>
      </c>
      <c r="Y19" s="324">
        <v>52</v>
      </c>
      <c r="Z19" s="323">
        <v>0</v>
      </c>
      <c r="AA19" s="325">
        <v>0.64499110826210826</v>
      </c>
      <c r="AB19" s="326"/>
      <c r="AC19" s="319">
        <v>52</v>
      </c>
      <c r="AD19" s="327">
        <v>0</v>
      </c>
      <c r="AE19" s="328">
        <v>0.64499110826210826</v>
      </c>
      <c r="AG19" s="329">
        <v>2897.8160511999999</v>
      </c>
      <c r="AH19" s="330">
        <v>88202.276058399992</v>
      </c>
      <c r="AI19" s="331">
        <v>1058427.3127007999</v>
      </c>
      <c r="AK19" s="332">
        <v>0.06</v>
      </c>
      <c r="AL19" s="333">
        <v>173.86896307199999</v>
      </c>
      <c r="AM19" s="333">
        <v>5292.1365635039992</v>
      </c>
      <c r="AN19" s="334">
        <v>63505.638762047995</v>
      </c>
      <c r="AP19" s="335">
        <v>0.7796570202025227</v>
      </c>
      <c r="AQ19" s="336">
        <v>0.81863987121264892</v>
      </c>
      <c r="AR19" s="336">
        <v>23.730810552414283</v>
      </c>
      <c r="AS19" s="336">
        <v>24.917351080035001</v>
      </c>
      <c r="AT19" s="336">
        <v>284.7697266289714</v>
      </c>
      <c r="AU19" s="337">
        <v>299.00821296042</v>
      </c>
      <c r="AW19" s="332">
        <v>18</v>
      </c>
      <c r="AX19" s="333">
        <v>52.160688921599998</v>
      </c>
      <c r="AY19" s="333">
        <v>1587.6409690512</v>
      </c>
      <c r="AZ19" s="334">
        <v>19051.691628614401</v>
      </c>
    </row>
    <row r="20" spans="2:52" x14ac:dyDescent="0.3">
      <c r="B20" s="374">
        <v>1</v>
      </c>
      <c r="C20" s="367">
        <v>2024</v>
      </c>
      <c r="D20" s="368">
        <v>17767.82567953672</v>
      </c>
      <c r="E20" s="369">
        <v>0.99174794785127962</v>
      </c>
      <c r="F20" s="370">
        <v>17621.204655459809</v>
      </c>
      <c r="G20" s="375">
        <v>167.67922170275952</v>
      </c>
      <c r="H20" s="368">
        <v>6524</v>
      </c>
      <c r="I20" s="371">
        <v>6937</v>
      </c>
      <c r="K20" s="339">
        <v>68098.454927797837</v>
      </c>
      <c r="L20" s="340">
        <v>1699.3749277978345</v>
      </c>
      <c r="M20" s="338">
        <v>680.98454927797843</v>
      </c>
      <c r="N20" s="341">
        <v>109</v>
      </c>
      <c r="O20" s="294">
        <v>66</v>
      </c>
      <c r="Q20" s="342">
        <v>2954.71</v>
      </c>
      <c r="R20" s="377">
        <v>34.19803240740741</v>
      </c>
      <c r="S20" s="378">
        <v>27.358425925925928</v>
      </c>
      <c r="T20" s="379">
        <v>32.830111111111115</v>
      </c>
      <c r="U20" s="379">
        <v>49.245166666666677</v>
      </c>
      <c r="V20" s="379">
        <v>6.8098454927797833</v>
      </c>
      <c r="W20" s="379">
        <v>34.168271418705714</v>
      </c>
      <c r="X20" s="340">
        <v>56.055012159446463</v>
      </c>
      <c r="Y20" s="343">
        <v>52</v>
      </c>
      <c r="Z20" s="339">
        <v>0</v>
      </c>
      <c r="AA20" s="344">
        <v>0.6570821426674176</v>
      </c>
      <c r="AB20" s="345"/>
      <c r="AC20" s="340">
        <v>52</v>
      </c>
      <c r="AD20" s="346">
        <v>0</v>
      </c>
      <c r="AE20" s="347">
        <v>0.6570821426674176</v>
      </c>
      <c r="AG20" s="381">
        <v>2952.1386505761739</v>
      </c>
      <c r="AH20" s="340">
        <v>89855.720176912306</v>
      </c>
      <c r="AI20" s="348">
        <v>1078268.6421229476</v>
      </c>
      <c r="AK20" s="382">
        <v>0.06</v>
      </c>
      <c r="AL20" s="350">
        <v>177.12831903457044</v>
      </c>
      <c r="AM20" s="350">
        <v>5391.3432106147375</v>
      </c>
      <c r="AN20" s="351">
        <v>64696.11852737685</v>
      </c>
      <c r="AP20" s="203">
        <v>0.7929542094956914</v>
      </c>
      <c r="AQ20" s="206">
        <v>0.83260191997047606</v>
      </c>
      <c r="AR20" s="206">
        <v>24.135543751525105</v>
      </c>
      <c r="AS20" s="206">
        <v>25.342320939101366</v>
      </c>
      <c r="AT20" s="206">
        <v>289.62652501830127</v>
      </c>
      <c r="AU20" s="208">
        <v>304.10785126921638</v>
      </c>
      <c r="AW20" s="349">
        <v>18</v>
      </c>
      <c r="AX20" s="350">
        <v>53.138495710371124</v>
      </c>
      <c r="AY20" s="350">
        <v>1617.4029631844212</v>
      </c>
      <c r="AZ20" s="351">
        <v>19408.835558213053</v>
      </c>
    </row>
    <row r="21" spans="2:52" x14ac:dyDescent="0.3">
      <c r="B21" s="374">
        <v>2</v>
      </c>
      <c r="C21" s="367">
        <v>2025</v>
      </c>
      <c r="D21" s="368">
        <v>17883.316546453705</v>
      </c>
      <c r="E21" s="369">
        <v>1.0000479478512796</v>
      </c>
      <c r="F21" s="370">
        <v>17884.174013055861</v>
      </c>
      <c r="G21" s="375">
        <v>167.67922170275952</v>
      </c>
      <c r="H21" s="368">
        <v>6621</v>
      </c>
      <c r="I21" s="371">
        <v>7040</v>
      </c>
      <c r="K21" s="339">
        <v>69610.74270758123</v>
      </c>
      <c r="L21" s="340">
        <v>1512.2877797833939</v>
      </c>
      <c r="M21" s="338">
        <v>696.10742707581232</v>
      </c>
      <c r="N21" s="341">
        <v>97</v>
      </c>
      <c r="O21" s="294">
        <v>67</v>
      </c>
      <c r="Q21" s="342">
        <v>2998.8</v>
      </c>
      <c r="R21" s="377">
        <v>34.708333333333336</v>
      </c>
      <c r="S21" s="378">
        <v>27.766666666666669</v>
      </c>
      <c r="T21" s="379">
        <v>33.32</v>
      </c>
      <c r="U21" s="379">
        <v>49.980000000000004</v>
      </c>
      <c r="V21" s="379">
        <v>6.9610742707581226</v>
      </c>
      <c r="W21" s="379">
        <v>34.727740937424791</v>
      </c>
      <c r="X21" s="340">
        <v>56.941074270758129</v>
      </c>
      <c r="Y21" s="343">
        <v>52</v>
      </c>
      <c r="Z21" s="339">
        <v>0</v>
      </c>
      <c r="AA21" s="344">
        <v>0.66784117187355363</v>
      </c>
      <c r="AB21" s="345"/>
      <c r="AC21" s="340">
        <v>52</v>
      </c>
      <c r="AD21" s="346">
        <v>0</v>
      </c>
      <c r="AE21" s="347">
        <v>0.66784117187355363</v>
      </c>
      <c r="AG21" s="381">
        <v>3000.4768169935023</v>
      </c>
      <c r="AH21" s="340">
        <v>91327.013117239738</v>
      </c>
      <c r="AI21" s="348">
        <v>1095924.1574068768</v>
      </c>
      <c r="AK21" s="382">
        <v>0.06</v>
      </c>
      <c r="AL21" s="350">
        <v>180.02860901961014</v>
      </c>
      <c r="AM21" s="350">
        <v>5479.6207870343833</v>
      </c>
      <c r="AN21" s="351">
        <v>65755.449444412603</v>
      </c>
      <c r="AP21" s="203">
        <v>0.80478783058751369</v>
      </c>
      <c r="AQ21" s="206">
        <v>0.84502722211688941</v>
      </c>
      <c r="AR21" s="206">
        <v>24.495729593507448</v>
      </c>
      <c r="AS21" s="206">
        <v>25.720516073182822</v>
      </c>
      <c r="AT21" s="206">
        <v>293.94875512208938</v>
      </c>
      <c r="AU21" s="208">
        <v>308.64619287819386</v>
      </c>
      <c r="AW21" s="349">
        <v>18</v>
      </c>
      <c r="AX21" s="350">
        <v>54.008582705883036</v>
      </c>
      <c r="AY21" s="350">
        <v>1643.8862361103149</v>
      </c>
      <c r="AZ21" s="351">
        <v>19726.63483332378</v>
      </c>
    </row>
    <row r="22" spans="2:52" x14ac:dyDescent="0.3">
      <c r="B22" s="374">
        <v>3</v>
      </c>
      <c r="C22" s="367">
        <v>2026</v>
      </c>
      <c r="D22" s="368">
        <v>17994.19310904172</v>
      </c>
      <c r="E22" s="369">
        <v>1.0000479478512796</v>
      </c>
      <c r="F22" s="370">
        <v>17995.055891936809</v>
      </c>
      <c r="G22" s="375">
        <v>167.67922170275952</v>
      </c>
      <c r="H22" s="368">
        <v>6662</v>
      </c>
      <c r="I22" s="371">
        <v>7084</v>
      </c>
      <c r="K22" s="339">
        <v>70249.957129963906</v>
      </c>
      <c r="L22" s="340">
        <v>639.21442238267161</v>
      </c>
      <c r="M22" s="338">
        <v>702.49957129963911</v>
      </c>
      <c r="N22" s="341">
        <v>41</v>
      </c>
      <c r="O22" s="294">
        <v>67</v>
      </c>
      <c r="Q22" s="342">
        <v>3017.4</v>
      </c>
      <c r="R22" s="377">
        <v>34.923611111111114</v>
      </c>
      <c r="S22" s="378">
        <v>27.938888888888894</v>
      </c>
      <c r="T22" s="379">
        <v>33.526666666666671</v>
      </c>
      <c r="U22" s="379">
        <v>50.290000000000006</v>
      </c>
      <c r="V22" s="379">
        <v>7.0249957129963905</v>
      </c>
      <c r="W22" s="379">
        <v>34.963884601885283</v>
      </c>
      <c r="X22" s="340">
        <v>57.314995712996399</v>
      </c>
      <c r="Y22" s="343">
        <v>52</v>
      </c>
      <c r="Z22" s="339">
        <v>0</v>
      </c>
      <c r="AA22" s="344">
        <v>0.67238239619010165</v>
      </c>
      <c r="AB22" s="345"/>
      <c r="AC22" s="340">
        <v>52</v>
      </c>
      <c r="AD22" s="346">
        <v>0</v>
      </c>
      <c r="AE22" s="347">
        <v>0.67238239619010165</v>
      </c>
      <c r="AG22" s="381">
        <v>3020.8796296028886</v>
      </c>
      <c r="AH22" s="340">
        <v>91948.023726037922</v>
      </c>
      <c r="AI22" s="348">
        <v>1103376.284712455</v>
      </c>
      <c r="AK22" s="382">
        <v>0.06</v>
      </c>
      <c r="AL22" s="350">
        <v>181.2527777761733</v>
      </c>
      <c r="AM22" s="350">
        <v>5516.8814235622749</v>
      </c>
      <c r="AN22" s="351">
        <v>66202.577082747302</v>
      </c>
      <c r="AP22" s="203">
        <v>0.80977751513715635</v>
      </c>
      <c r="AQ22" s="206">
        <v>0.85026639089401423</v>
      </c>
      <c r="AR22" s="206">
        <v>24.647603116987195</v>
      </c>
      <c r="AS22" s="206">
        <v>25.879983272836558</v>
      </c>
      <c r="AT22" s="206">
        <v>295.77123740384633</v>
      </c>
      <c r="AU22" s="208">
        <v>310.55979927403871</v>
      </c>
      <c r="AW22" s="349">
        <v>18</v>
      </c>
      <c r="AX22" s="350">
        <v>54.37583333285199</v>
      </c>
      <c r="AY22" s="350">
        <v>1655.0644270686826</v>
      </c>
      <c r="AZ22" s="351">
        <v>19860.773124824191</v>
      </c>
    </row>
    <row r="23" spans="2:52" x14ac:dyDescent="0.3">
      <c r="B23" s="374">
        <v>4</v>
      </c>
      <c r="C23" s="367">
        <v>2027</v>
      </c>
      <c r="D23" s="368">
        <v>18100.358848385065</v>
      </c>
      <c r="E23" s="369">
        <v>1.0000479478512796</v>
      </c>
      <c r="F23" s="370">
        <v>18101.226721699237</v>
      </c>
      <c r="G23" s="375">
        <v>167.67922170275952</v>
      </c>
      <c r="H23" s="368">
        <v>6702</v>
      </c>
      <c r="I23" s="371">
        <v>7126</v>
      </c>
      <c r="K23" s="339">
        <v>70873.580956678707</v>
      </c>
      <c r="L23" s="340">
        <v>623.62382671480168</v>
      </c>
      <c r="M23" s="338">
        <v>708.73580956678711</v>
      </c>
      <c r="N23" s="341">
        <v>40</v>
      </c>
      <c r="O23" s="294">
        <v>68</v>
      </c>
      <c r="Q23" s="342">
        <v>3035.2</v>
      </c>
      <c r="R23" s="377">
        <v>35.129629629629626</v>
      </c>
      <c r="S23" s="378">
        <v>28.103703703703701</v>
      </c>
      <c r="T23" s="379">
        <v>33.724444444444437</v>
      </c>
      <c r="U23" s="379">
        <v>50.586666666666659</v>
      </c>
      <c r="V23" s="379">
        <v>7.087358095667871</v>
      </c>
      <c r="W23" s="379">
        <v>35.191061799371575</v>
      </c>
      <c r="X23" s="340">
        <v>57.674024762334533</v>
      </c>
      <c r="Y23" s="343">
        <v>52</v>
      </c>
      <c r="Z23" s="339">
        <v>0</v>
      </c>
      <c r="AA23" s="344">
        <v>0.67675118844945337</v>
      </c>
      <c r="AB23" s="345"/>
      <c r="AC23" s="340">
        <v>52</v>
      </c>
      <c r="AD23" s="346">
        <v>0</v>
      </c>
      <c r="AE23" s="347">
        <v>0.67675118844945337</v>
      </c>
      <c r="AG23" s="381">
        <v>3040.5077394657042</v>
      </c>
      <c r="AH23" s="340">
        <v>92545.454319987373</v>
      </c>
      <c r="AI23" s="348">
        <v>1110545.4518398484</v>
      </c>
      <c r="AK23" s="382">
        <v>0.06</v>
      </c>
      <c r="AL23" s="350">
        <v>182.43046436794225</v>
      </c>
      <c r="AM23" s="350">
        <v>5552.7272591992414</v>
      </c>
      <c r="AN23" s="351">
        <v>66632.727110390901</v>
      </c>
      <c r="AP23" s="203">
        <v>0.81455520247646562</v>
      </c>
      <c r="AQ23" s="206">
        <v>0.85528296260028891</v>
      </c>
      <c r="AR23" s="206">
        <v>24.793023975377423</v>
      </c>
      <c r="AS23" s="206">
        <v>26.032675174146291</v>
      </c>
      <c r="AT23" s="206">
        <v>297.51628770452908</v>
      </c>
      <c r="AU23" s="208">
        <v>312.3921020897555</v>
      </c>
      <c r="AW23" s="349">
        <v>18</v>
      </c>
      <c r="AX23" s="350">
        <v>54.729139310382671</v>
      </c>
      <c r="AY23" s="350">
        <v>1665.8181777597727</v>
      </c>
      <c r="AZ23" s="351">
        <v>19989.818133117271</v>
      </c>
    </row>
    <row r="24" spans="2:52" x14ac:dyDescent="0.3">
      <c r="B24" s="374">
        <v>5</v>
      </c>
      <c r="C24" s="367">
        <v>2028</v>
      </c>
      <c r="D24" s="368">
        <v>18201.720857936023</v>
      </c>
      <c r="E24" s="369">
        <v>1.0000479478512796</v>
      </c>
      <c r="F24" s="370">
        <v>18202.593591340752</v>
      </c>
      <c r="G24" s="375">
        <v>167.67922170275952</v>
      </c>
      <c r="H24" s="368">
        <v>6739</v>
      </c>
      <c r="I24" s="371">
        <v>7166</v>
      </c>
      <c r="K24" s="339">
        <v>71450.432996389893</v>
      </c>
      <c r="L24" s="340">
        <v>576.85203971119154</v>
      </c>
      <c r="M24" s="338">
        <v>714.50432996389895</v>
      </c>
      <c r="N24" s="341">
        <v>37</v>
      </c>
      <c r="O24" s="294">
        <v>68</v>
      </c>
      <c r="Q24" s="342">
        <v>3052.2</v>
      </c>
      <c r="R24" s="377">
        <v>35.326388888888886</v>
      </c>
      <c r="S24" s="378">
        <v>28.261111111111109</v>
      </c>
      <c r="T24" s="379">
        <v>33.913333333333327</v>
      </c>
      <c r="U24" s="379">
        <v>50.86999999999999</v>
      </c>
      <c r="V24" s="379">
        <v>7.1450432996389894</v>
      </c>
      <c r="W24" s="379">
        <v>35.406154410750098</v>
      </c>
      <c r="X24" s="340">
        <v>58.015043299638982</v>
      </c>
      <c r="Y24" s="343">
        <v>52</v>
      </c>
      <c r="Z24" s="339">
        <v>0</v>
      </c>
      <c r="AA24" s="344">
        <v>0.68088758482211731</v>
      </c>
      <c r="AB24" s="345"/>
      <c r="AC24" s="340">
        <v>52</v>
      </c>
      <c r="AD24" s="346">
        <v>0</v>
      </c>
      <c r="AE24" s="347">
        <v>0.68088758482211731</v>
      </c>
      <c r="AG24" s="381">
        <v>3059.0917410888087</v>
      </c>
      <c r="AH24" s="340">
        <v>93111.10486939062</v>
      </c>
      <c r="AI24" s="348">
        <v>1117333.2584326875</v>
      </c>
      <c r="AK24" s="382">
        <v>0.06</v>
      </c>
      <c r="AL24" s="350">
        <v>183.54550446532852</v>
      </c>
      <c r="AM24" s="350">
        <v>5586.666292163437</v>
      </c>
      <c r="AN24" s="351">
        <v>67039.99550596124</v>
      </c>
      <c r="AP24" s="203">
        <v>0.81911671161033384</v>
      </c>
      <c r="AQ24" s="206">
        <v>0.86007254719085058</v>
      </c>
      <c r="AR24" s="206">
        <v>24.931864909639533</v>
      </c>
      <c r="AS24" s="206">
        <v>26.178458155121515</v>
      </c>
      <c r="AT24" s="206">
        <v>299.18237891567441</v>
      </c>
      <c r="AU24" s="208">
        <v>314.14149786145816</v>
      </c>
      <c r="AW24" s="349">
        <v>18</v>
      </c>
      <c r="AX24" s="350">
        <v>55.06365133959855</v>
      </c>
      <c r="AY24" s="350">
        <v>1675.9998876490308</v>
      </c>
      <c r="AZ24" s="351">
        <v>20111.99865178837</v>
      </c>
    </row>
    <row r="25" spans="2:52" x14ac:dyDescent="0.3">
      <c r="B25" s="374">
        <v>6</v>
      </c>
      <c r="C25" s="367">
        <v>2029</v>
      </c>
      <c r="D25" s="368">
        <v>18296.369806397292</v>
      </c>
      <c r="E25" s="369">
        <v>1.0000479478512796</v>
      </c>
      <c r="F25" s="370">
        <v>18297.247078015724</v>
      </c>
      <c r="G25" s="375">
        <v>167.67922170275952</v>
      </c>
      <c r="H25" s="368">
        <v>6774</v>
      </c>
      <c r="I25" s="371">
        <v>7203</v>
      </c>
      <c r="K25" s="339">
        <v>71996.103844765341</v>
      </c>
      <c r="L25" s="340">
        <v>545.67084837545144</v>
      </c>
      <c r="M25" s="338">
        <v>719.96103844765344</v>
      </c>
      <c r="N25" s="341">
        <v>35</v>
      </c>
      <c r="O25" s="294">
        <v>68</v>
      </c>
      <c r="Q25" s="342">
        <v>3068.07</v>
      </c>
      <c r="R25" s="377">
        <v>35.510069444444447</v>
      </c>
      <c r="S25" s="378">
        <v>28.40805555555556</v>
      </c>
      <c r="T25" s="379">
        <v>34.089666666666673</v>
      </c>
      <c r="U25" s="379">
        <v>51.13450000000001</v>
      </c>
      <c r="V25" s="379">
        <v>7.1996103844765349</v>
      </c>
      <c r="W25" s="379">
        <v>35.607665940032092</v>
      </c>
      <c r="X25" s="340">
        <v>58.334110384476546</v>
      </c>
      <c r="Y25" s="343">
        <v>52</v>
      </c>
      <c r="Z25" s="339">
        <v>0</v>
      </c>
      <c r="AA25" s="344">
        <v>0.68476280653907873</v>
      </c>
      <c r="AB25" s="345"/>
      <c r="AC25" s="340">
        <v>52</v>
      </c>
      <c r="AD25" s="346">
        <v>0</v>
      </c>
      <c r="AE25" s="347">
        <v>0.68476280653907873</v>
      </c>
      <c r="AG25" s="381">
        <v>3076.5023372187729</v>
      </c>
      <c r="AH25" s="340">
        <v>93641.039889096399</v>
      </c>
      <c r="AI25" s="348">
        <v>1123692.4786691568</v>
      </c>
      <c r="AK25" s="382">
        <v>0.06</v>
      </c>
      <c r="AL25" s="350">
        <v>184.59014023312636</v>
      </c>
      <c r="AM25" s="350">
        <v>5618.4623933457842</v>
      </c>
      <c r="AN25" s="351">
        <v>67421.548720149411</v>
      </c>
      <c r="AP25" s="203">
        <v>0.82337611851070758</v>
      </c>
      <c r="AQ25" s="206">
        <v>0.86454492443624298</v>
      </c>
      <c r="AR25" s="206">
        <v>25.061510607169662</v>
      </c>
      <c r="AS25" s="206">
        <v>26.314586137528149</v>
      </c>
      <c r="AT25" s="206">
        <v>300.73812728603593</v>
      </c>
      <c r="AU25" s="208">
        <v>315.77503365033778</v>
      </c>
      <c r="AW25" s="349">
        <v>18</v>
      </c>
      <c r="AX25" s="350">
        <v>55.377042069937907</v>
      </c>
      <c r="AY25" s="350">
        <v>1685.5387180037351</v>
      </c>
      <c r="AZ25" s="351">
        <v>20226.464616044821</v>
      </c>
    </row>
    <row r="26" spans="2:52" x14ac:dyDescent="0.3">
      <c r="B26" s="374">
        <v>7</v>
      </c>
      <c r="C26" s="367">
        <v>2030</v>
      </c>
      <c r="D26" s="368">
        <v>18387.851655429276</v>
      </c>
      <c r="E26" s="369">
        <v>1.0000479478512796</v>
      </c>
      <c r="F26" s="370">
        <v>18388.733313405803</v>
      </c>
      <c r="G26" s="375">
        <v>167.67922170275952</v>
      </c>
      <c r="H26" s="368">
        <v>6808</v>
      </c>
      <c r="I26" s="371">
        <v>7239</v>
      </c>
      <c r="K26" s="339">
        <v>72526.184097472928</v>
      </c>
      <c r="L26" s="340">
        <v>530.08025270758139</v>
      </c>
      <c r="M26" s="338">
        <v>725.26184097472924</v>
      </c>
      <c r="N26" s="341">
        <v>34</v>
      </c>
      <c r="O26" s="294">
        <v>69</v>
      </c>
      <c r="Q26" s="342">
        <v>3083.41</v>
      </c>
      <c r="R26" s="377">
        <v>35.687615740740739</v>
      </c>
      <c r="S26" s="378">
        <v>28.550092592592591</v>
      </c>
      <c r="T26" s="379">
        <v>34.260111111111108</v>
      </c>
      <c r="U26" s="379">
        <v>51.390166666666659</v>
      </c>
      <c r="V26" s="379">
        <v>7.2526184097472921</v>
      </c>
      <c r="W26" s="379">
        <v>35.802711002339883</v>
      </c>
      <c r="X26" s="340">
        <v>58.642785076413951</v>
      </c>
      <c r="Y26" s="343">
        <v>52</v>
      </c>
      <c r="Z26" s="339">
        <v>0</v>
      </c>
      <c r="AA26" s="344">
        <v>0.6885136731219208</v>
      </c>
      <c r="AB26" s="345"/>
      <c r="AC26" s="340">
        <v>52</v>
      </c>
      <c r="AD26" s="346">
        <v>0</v>
      </c>
      <c r="AE26" s="347">
        <v>0.6885136731219208</v>
      </c>
      <c r="AG26" s="381">
        <v>3093.3542306021659</v>
      </c>
      <c r="AH26" s="340">
        <v>94153.969393953434</v>
      </c>
      <c r="AI26" s="348">
        <v>1129847.6327274411</v>
      </c>
      <c r="AK26" s="382">
        <v>0.06</v>
      </c>
      <c r="AL26" s="350">
        <v>185.60125383612996</v>
      </c>
      <c r="AM26" s="350">
        <v>5649.2381636372056</v>
      </c>
      <c r="AN26" s="351">
        <v>67790.857963646471</v>
      </c>
      <c r="AP26" s="203">
        <v>0.82749299910326113</v>
      </c>
      <c r="AQ26" s="206">
        <v>0.86886764905842417</v>
      </c>
      <c r="AR26" s="206">
        <v>25.186818160205508</v>
      </c>
      <c r="AS26" s="206">
        <v>26.446159068215788</v>
      </c>
      <c r="AT26" s="206">
        <v>302.24181792246611</v>
      </c>
      <c r="AU26" s="208">
        <v>317.35390881858945</v>
      </c>
      <c r="AW26" s="349">
        <v>18</v>
      </c>
      <c r="AX26" s="350">
        <v>55.680376150838981</v>
      </c>
      <c r="AY26" s="350">
        <v>1694.7714490911615</v>
      </c>
      <c r="AZ26" s="351">
        <v>20337.257389093938</v>
      </c>
    </row>
    <row r="27" spans="2:52" x14ac:dyDescent="0.3">
      <c r="B27" s="374">
        <v>8</v>
      </c>
      <c r="C27" s="367">
        <v>2031</v>
      </c>
      <c r="D27" s="368">
        <v>18472.43577304425</v>
      </c>
      <c r="E27" s="369">
        <v>1.0000479478512796</v>
      </c>
      <c r="F27" s="370">
        <v>18473.321486647466</v>
      </c>
      <c r="G27" s="375">
        <v>167.67922170275952</v>
      </c>
      <c r="H27" s="368">
        <v>6840</v>
      </c>
      <c r="I27" s="371">
        <v>7273</v>
      </c>
      <c r="K27" s="339">
        <v>73025.083158844762</v>
      </c>
      <c r="L27" s="340">
        <v>498.8990613718413</v>
      </c>
      <c r="M27" s="338">
        <v>730.25083158844768</v>
      </c>
      <c r="N27" s="341">
        <v>32</v>
      </c>
      <c r="O27" s="294">
        <v>69</v>
      </c>
      <c r="Q27" s="342">
        <v>3097.59</v>
      </c>
      <c r="R27" s="377">
        <v>35.851736111111116</v>
      </c>
      <c r="S27" s="378">
        <v>28.681388888888893</v>
      </c>
      <c r="T27" s="379">
        <v>34.417666666666669</v>
      </c>
      <c r="U27" s="379">
        <v>51.626500000000007</v>
      </c>
      <c r="V27" s="379">
        <v>7.3025083158844772</v>
      </c>
      <c r="W27" s="379">
        <v>35.983897204773371</v>
      </c>
      <c r="X27" s="340">
        <v>58.929008315884488</v>
      </c>
      <c r="Y27" s="343">
        <v>52</v>
      </c>
      <c r="Z27" s="339">
        <v>0</v>
      </c>
      <c r="AA27" s="344">
        <v>0.69199802316871861</v>
      </c>
      <c r="AB27" s="345"/>
      <c r="AC27" s="340">
        <v>52</v>
      </c>
      <c r="AD27" s="346">
        <v>0</v>
      </c>
      <c r="AE27" s="347">
        <v>0.69199802316871861</v>
      </c>
      <c r="AG27" s="381">
        <v>3109.0087184924196</v>
      </c>
      <c r="AH27" s="340">
        <v>94630.452869113025</v>
      </c>
      <c r="AI27" s="348">
        <v>1135565.4344293564</v>
      </c>
      <c r="AK27" s="382">
        <v>0.06</v>
      </c>
      <c r="AL27" s="350">
        <v>186.54052310954518</v>
      </c>
      <c r="AM27" s="350">
        <v>5677.8271721467818</v>
      </c>
      <c r="AN27" s="351">
        <v>68133.926065761378</v>
      </c>
      <c r="AP27" s="203">
        <v>0.83129946689913592</v>
      </c>
      <c r="AQ27" s="206">
        <v>0.87286444024409271</v>
      </c>
      <c r="AR27" s="206">
        <v>25.302677523742449</v>
      </c>
      <c r="AS27" s="206">
        <v>26.567811399929571</v>
      </c>
      <c r="AT27" s="206">
        <v>303.63213028490941</v>
      </c>
      <c r="AU27" s="208">
        <v>318.81373679915487</v>
      </c>
      <c r="AW27" s="349">
        <v>18</v>
      </c>
      <c r="AX27" s="350">
        <v>55.96215693286355</v>
      </c>
      <c r="AY27" s="350">
        <v>1703.3481516440343</v>
      </c>
      <c r="AZ27" s="351">
        <v>20440.177819728411</v>
      </c>
    </row>
    <row r="28" spans="2:52" x14ac:dyDescent="0.3">
      <c r="B28" s="374">
        <v>9</v>
      </c>
      <c r="C28" s="367">
        <v>2032</v>
      </c>
      <c r="D28" s="368">
        <v>18553.714490445644</v>
      </c>
      <c r="E28" s="369">
        <v>1.0000479478512796</v>
      </c>
      <c r="F28" s="370">
        <v>18554.604101188717</v>
      </c>
      <c r="G28" s="375">
        <v>167.67922170275952</v>
      </c>
      <c r="H28" s="368">
        <v>6870</v>
      </c>
      <c r="I28" s="371">
        <v>7305</v>
      </c>
      <c r="K28" s="339">
        <v>73492.801028880858</v>
      </c>
      <c r="L28" s="340">
        <v>467.7178700361012</v>
      </c>
      <c r="M28" s="338">
        <v>734.92801028880865</v>
      </c>
      <c r="N28" s="341">
        <v>30</v>
      </c>
      <c r="O28" s="294">
        <v>69</v>
      </c>
      <c r="Q28" s="342">
        <v>3111.22</v>
      </c>
      <c r="R28" s="377">
        <v>36.009490740740738</v>
      </c>
      <c r="S28" s="378">
        <v>28.807592592592592</v>
      </c>
      <c r="T28" s="379">
        <v>34.569111111111106</v>
      </c>
      <c r="U28" s="379">
        <v>51.853666666666655</v>
      </c>
      <c r="V28" s="379">
        <v>7.3492801028880868</v>
      </c>
      <c r="W28" s="379">
        <v>36.156872695480679</v>
      </c>
      <c r="X28" s="340">
        <v>59.202946769554742</v>
      </c>
      <c r="Y28" s="343">
        <v>52</v>
      </c>
      <c r="Z28" s="339">
        <v>0</v>
      </c>
      <c r="AA28" s="344">
        <v>0.69532447491309002</v>
      </c>
      <c r="AB28" s="345"/>
      <c r="AC28" s="340">
        <v>52</v>
      </c>
      <c r="AD28" s="346">
        <v>0</v>
      </c>
      <c r="AE28" s="347">
        <v>0.69532447491309002</v>
      </c>
      <c r="AG28" s="381">
        <v>3123.9538008895311</v>
      </c>
      <c r="AH28" s="340">
        <v>95085.343814575099</v>
      </c>
      <c r="AI28" s="348">
        <v>1141024.1257749011</v>
      </c>
      <c r="AK28" s="382">
        <v>0.06</v>
      </c>
      <c r="AL28" s="350">
        <v>187.43722805337185</v>
      </c>
      <c r="AM28" s="350">
        <v>5705.1206288745052</v>
      </c>
      <c r="AN28" s="351">
        <v>68461.447546494062</v>
      </c>
      <c r="AP28" s="203">
        <v>0.83495718455349222</v>
      </c>
      <c r="AQ28" s="206">
        <v>0.87670504378116687</v>
      </c>
      <c r="AR28" s="206">
        <v>25.414009304846918</v>
      </c>
      <c r="AS28" s="206">
        <v>26.684709770089267</v>
      </c>
      <c r="AT28" s="206">
        <v>304.96811165816302</v>
      </c>
      <c r="AU28" s="208">
        <v>320.21651724107119</v>
      </c>
      <c r="AW28" s="349">
        <v>18</v>
      </c>
      <c r="AX28" s="350">
        <v>56.231168416011556</v>
      </c>
      <c r="AY28" s="350">
        <v>1711.5361886623516</v>
      </c>
      <c r="AZ28" s="351">
        <v>20538.43426394822</v>
      </c>
    </row>
    <row r="29" spans="2:52" x14ac:dyDescent="0.3">
      <c r="B29" s="374">
        <v>10</v>
      </c>
      <c r="C29" s="367">
        <v>2033</v>
      </c>
      <c r="D29" s="368">
        <v>18629.78471985647</v>
      </c>
      <c r="E29" s="369">
        <v>1.0000479478512796</v>
      </c>
      <c r="F29" s="370">
        <v>18630.67797800359</v>
      </c>
      <c r="G29" s="375">
        <v>167.67922170275952</v>
      </c>
      <c r="H29" s="368">
        <v>6898</v>
      </c>
      <c r="I29" s="371">
        <v>7335</v>
      </c>
      <c r="K29" s="339">
        <v>73929.337707581217</v>
      </c>
      <c r="L29" s="340">
        <v>436.53667870036111</v>
      </c>
      <c r="M29" s="338">
        <v>739.29337707581215</v>
      </c>
      <c r="N29" s="341">
        <v>28</v>
      </c>
      <c r="O29" s="294">
        <v>69</v>
      </c>
      <c r="Q29" s="342">
        <v>3123.98</v>
      </c>
      <c r="R29" s="377">
        <v>36.157175925925927</v>
      </c>
      <c r="S29" s="378">
        <v>28.925740740740743</v>
      </c>
      <c r="T29" s="379">
        <v>34.710888888888888</v>
      </c>
      <c r="U29" s="379">
        <v>52.066333333333333</v>
      </c>
      <c r="V29" s="379">
        <v>7.3929337707581215</v>
      </c>
      <c r="W29" s="379">
        <v>36.318674511498863</v>
      </c>
      <c r="X29" s="340">
        <v>59.459267104091452</v>
      </c>
      <c r="Y29" s="343">
        <v>52</v>
      </c>
      <c r="Z29" s="339">
        <v>0</v>
      </c>
      <c r="AA29" s="344">
        <v>0.69843604829805506</v>
      </c>
      <c r="AB29" s="345"/>
      <c r="AC29" s="340">
        <v>52</v>
      </c>
      <c r="AD29" s="346">
        <v>0</v>
      </c>
      <c r="AE29" s="347">
        <v>0.69843604829805506</v>
      </c>
      <c r="AG29" s="381">
        <v>3137.9334777935019</v>
      </c>
      <c r="AH29" s="340">
        <v>95510.850230339725</v>
      </c>
      <c r="AI29" s="348">
        <v>1146130.2027640766</v>
      </c>
      <c r="AK29" s="382">
        <v>0.06</v>
      </c>
      <c r="AL29" s="350">
        <v>188.27600866761011</v>
      </c>
      <c r="AM29" s="350">
        <v>5730.6510138203821</v>
      </c>
      <c r="AN29" s="351">
        <v>68767.812165844589</v>
      </c>
      <c r="AP29" s="203">
        <v>0.83838050901016148</v>
      </c>
      <c r="AQ29" s="206">
        <v>0.88029953446066955</v>
      </c>
      <c r="AR29" s="206">
        <v>25.518206742996792</v>
      </c>
      <c r="AS29" s="206">
        <v>26.794117080146631</v>
      </c>
      <c r="AT29" s="206">
        <v>306.21848091596149</v>
      </c>
      <c r="AU29" s="208">
        <v>321.52940496175955</v>
      </c>
      <c r="AW29" s="349">
        <v>18</v>
      </c>
      <c r="AX29" s="350">
        <v>56.48280260028303</v>
      </c>
      <c r="AY29" s="350">
        <v>1719.1953041461147</v>
      </c>
      <c r="AZ29" s="351">
        <v>20630.343649753377</v>
      </c>
    </row>
    <row r="30" spans="2:52" x14ac:dyDescent="0.3">
      <c r="B30" s="374">
        <v>11</v>
      </c>
      <c r="C30" s="367">
        <v>2034</v>
      </c>
      <c r="D30" s="368">
        <v>18700.577901791927</v>
      </c>
      <c r="E30" s="369">
        <v>1.0000479478512796</v>
      </c>
      <c r="F30" s="370">
        <v>18701.474554320004</v>
      </c>
      <c r="G30" s="375">
        <v>167.67922170275952</v>
      </c>
      <c r="H30" s="368">
        <v>6924</v>
      </c>
      <c r="I30" s="371">
        <v>7362</v>
      </c>
      <c r="K30" s="339">
        <v>74334.693194945838</v>
      </c>
      <c r="L30" s="340">
        <v>405.35548736462107</v>
      </c>
      <c r="M30" s="338">
        <v>743.34693194945839</v>
      </c>
      <c r="N30" s="341">
        <v>26</v>
      </c>
      <c r="O30" s="294">
        <v>70</v>
      </c>
      <c r="Q30" s="342">
        <v>3135.85</v>
      </c>
      <c r="R30" s="377">
        <v>36.294560185185183</v>
      </c>
      <c r="S30" s="378">
        <v>29.035648148148148</v>
      </c>
      <c r="T30" s="379">
        <v>34.842777777777776</v>
      </c>
      <c r="U30" s="379">
        <v>52.264166666666668</v>
      </c>
      <c r="V30" s="379">
        <v>7.4334693194945842</v>
      </c>
      <c r="W30" s="379">
        <v>36.469117467642732</v>
      </c>
      <c r="X30" s="340">
        <v>59.697635986161252</v>
      </c>
      <c r="Y30" s="343">
        <v>52</v>
      </c>
      <c r="Z30" s="339">
        <v>0</v>
      </c>
      <c r="AA30" s="344">
        <v>0.70132918207005257</v>
      </c>
      <c r="AB30" s="345"/>
      <c r="AC30" s="340">
        <v>52</v>
      </c>
      <c r="AD30" s="346">
        <v>0</v>
      </c>
      <c r="AE30" s="347">
        <v>0.70132918207005257</v>
      </c>
      <c r="AG30" s="381">
        <v>3150.9317492043324</v>
      </c>
      <c r="AH30" s="340">
        <v>95906.485116406868</v>
      </c>
      <c r="AI30" s="348">
        <v>1150877.8213968824</v>
      </c>
      <c r="AK30" s="382">
        <v>0.06</v>
      </c>
      <c r="AL30" s="350">
        <v>189.05590495225994</v>
      </c>
      <c r="AM30" s="350">
        <v>5754.3891069844112</v>
      </c>
      <c r="AN30" s="351">
        <v>69052.669283812938</v>
      </c>
      <c r="AP30" s="203">
        <v>0.84156635494440013</v>
      </c>
      <c r="AQ30" s="206">
        <v>0.88364467269162017</v>
      </c>
      <c r="AR30" s="206">
        <v>25.615175928620179</v>
      </c>
      <c r="AS30" s="206">
        <v>26.895934725051191</v>
      </c>
      <c r="AT30" s="206">
        <v>307.38211114344216</v>
      </c>
      <c r="AU30" s="208">
        <v>322.75121670061429</v>
      </c>
      <c r="AW30" s="349">
        <v>18</v>
      </c>
      <c r="AX30" s="350">
        <v>56.716771485677981</v>
      </c>
      <c r="AY30" s="350">
        <v>1726.3167320953235</v>
      </c>
      <c r="AZ30" s="351">
        <v>20715.800785143882</v>
      </c>
    </row>
    <row r="31" spans="2:52" x14ac:dyDescent="0.3">
      <c r="B31" s="374">
        <v>12</v>
      </c>
      <c r="C31" s="367">
        <v>2035</v>
      </c>
      <c r="D31" s="368">
        <v>18766.029924448201</v>
      </c>
      <c r="E31" s="369">
        <v>1.0000479478512796</v>
      </c>
      <c r="F31" s="370">
        <v>18766.929715260128</v>
      </c>
      <c r="G31" s="375">
        <v>167.67922170275952</v>
      </c>
      <c r="H31" s="368">
        <v>6948</v>
      </c>
      <c r="I31" s="371">
        <v>7388</v>
      </c>
      <c r="K31" s="339">
        <v>74708.867490974721</v>
      </c>
      <c r="L31" s="340">
        <v>374.17429602888097</v>
      </c>
      <c r="M31" s="338">
        <v>747.08867490974717</v>
      </c>
      <c r="N31" s="341">
        <v>24</v>
      </c>
      <c r="O31" s="294">
        <v>70</v>
      </c>
      <c r="Q31" s="342">
        <v>3146.82</v>
      </c>
      <c r="R31" s="377">
        <v>36.421527777777783</v>
      </c>
      <c r="S31" s="378">
        <v>29.137222222222228</v>
      </c>
      <c r="T31" s="379">
        <v>34.964666666666673</v>
      </c>
      <c r="U31" s="379">
        <v>52.44700000000001</v>
      </c>
      <c r="V31" s="379">
        <v>7.4708867490974731</v>
      </c>
      <c r="W31" s="379">
        <v>36.608108971319702</v>
      </c>
      <c r="X31" s="340">
        <v>59.917886749097484</v>
      </c>
      <c r="Y31" s="343">
        <v>52</v>
      </c>
      <c r="Z31" s="339">
        <v>0</v>
      </c>
      <c r="AA31" s="344">
        <v>0.70400209560230198</v>
      </c>
      <c r="AB31" s="345"/>
      <c r="AC31" s="340">
        <v>52</v>
      </c>
      <c r="AD31" s="346">
        <v>0</v>
      </c>
      <c r="AE31" s="347">
        <v>0.70400209560230198</v>
      </c>
      <c r="AG31" s="381">
        <v>3162.9406151220223</v>
      </c>
      <c r="AH31" s="340">
        <v>96272.004972776558</v>
      </c>
      <c r="AI31" s="348">
        <v>1155264.0596733186</v>
      </c>
      <c r="AK31" s="382">
        <v>0.06</v>
      </c>
      <c r="AL31" s="350">
        <v>189.77643690732134</v>
      </c>
      <c r="AM31" s="350">
        <v>5776.3202983665933</v>
      </c>
      <c r="AN31" s="351">
        <v>69315.843580399116</v>
      </c>
      <c r="AP31" s="203">
        <v>0.84451183718670575</v>
      </c>
      <c r="AQ31" s="206">
        <v>0.88673742904604103</v>
      </c>
      <c r="AR31" s="206">
        <v>25.704829044370356</v>
      </c>
      <c r="AS31" s="206">
        <v>26.990070496588874</v>
      </c>
      <c r="AT31" s="206">
        <v>308.45794853244428</v>
      </c>
      <c r="AU31" s="208">
        <v>323.88084595906651</v>
      </c>
      <c r="AW31" s="349">
        <v>18</v>
      </c>
      <c r="AX31" s="350">
        <v>56.932931072196396</v>
      </c>
      <c r="AY31" s="350">
        <v>1732.8960895099779</v>
      </c>
      <c r="AZ31" s="351">
        <v>20794.753074119733</v>
      </c>
    </row>
    <row r="32" spans="2:52" x14ac:dyDescent="0.3">
      <c r="B32" s="374">
        <v>13</v>
      </c>
      <c r="C32" s="367">
        <v>2036</v>
      </c>
      <c r="D32" s="368">
        <v>18826.081220206437</v>
      </c>
      <c r="E32" s="369">
        <v>1.0000479478512796</v>
      </c>
      <c r="F32" s="370">
        <v>18826.983890348962</v>
      </c>
      <c r="G32" s="375">
        <v>167.67922170275952</v>
      </c>
      <c r="H32" s="368">
        <v>6970</v>
      </c>
      <c r="I32" s="371">
        <v>7411</v>
      </c>
      <c r="K32" s="339">
        <v>75051.860595667866</v>
      </c>
      <c r="L32" s="340">
        <v>342.99310469314088</v>
      </c>
      <c r="M32" s="338">
        <v>750.5186059566787</v>
      </c>
      <c r="N32" s="341">
        <v>22</v>
      </c>
      <c r="O32" s="294">
        <v>70</v>
      </c>
      <c r="Q32" s="342">
        <v>3156.89</v>
      </c>
      <c r="R32" s="377">
        <v>36.538078703703704</v>
      </c>
      <c r="S32" s="378">
        <v>29.230462962962964</v>
      </c>
      <c r="T32" s="379">
        <v>35.076555555555558</v>
      </c>
      <c r="U32" s="379">
        <v>52.614833333333337</v>
      </c>
      <c r="V32" s="379">
        <v>7.5051860595667863</v>
      </c>
      <c r="W32" s="379">
        <v>36.735649022529749</v>
      </c>
      <c r="X32" s="340">
        <v>60.120019392900126</v>
      </c>
      <c r="Y32" s="343">
        <v>52</v>
      </c>
      <c r="Z32" s="339">
        <v>0</v>
      </c>
      <c r="AA32" s="344">
        <v>0.70645478889480284</v>
      </c>
      <c r="AB32" s="345"/>
      <c r="AC32" s="340">
        <v>52</v>
      </c>
      <c r="AD32" s="346">
        <v>0</v>
      </c>
      <c r="AE32" s="347">
        <v>0.70645478889480284</v>
      </c>
      <c r="AG32" s="381">
        <v>3173.9600755465704</v>
      </c>
      <c r="AH32" s="340">
        <v>96607.409799448738</v>
      </c>
      <c r="AI32" s="348">
        <v>1159288.9175933849</v>
      </c>
      <c r="AK32" s="382">
        <v>0.06</v>
      </c>
      <c r="AL32" s="350">
        <v>190.43760453279421</v>
      </c>
      <c r="AM32" s="350">
        <v>5796.4445879669247</v>
      </c>
      <c r="AN32" s="351">
        <v>69557.335055603093</v>
      </c>
      <c r="AP32" s="203">
        <v>0.84721427506570324</v>
      </c>
      <c r="AQ32" s="206">
        <v>0.88957498881898844</v>
      </c>
      <c r="AR32" s="206">
        <v>25.787084497312339</v>
      </c>
      <c r="AS32" s="206">
        <v>27.076438722177958</v>
      </c>
      <c r="AT32" s="206">
        <v>309.44501396774808</v>
      </c>
      <c r="AU32" s="208">
        <v>324.91726466613551</v>
      </c>
      <c r="AW32" s="349">
        <v>18</v>
      </c>
      <c r="AX32" s="350">
        <v>57.131281359838262</v>
      </c>
      <c r="AY32" s="350">
        <v>1738.933376390077</v>
      </c>
      <c r="AZ32" s="351">
        <v>20867.200516680925</v>
      </c>
    </row>
    <row r="33" spans="2:52" x14ac:dyDescent="0.3">
      <c r="B33" s="374">
        <v>14</v>
      </c>
      <c r="C33" s="367">
        <v>2037</v>
      </c>
      <c r="D33" s="368">
        <v>18882.559463867052</v>
      </c>
      <c r="E33" s="369">
        <v>1.0000479478512796</v>
      </c>
      <c r="F33" s="370">
        <v>18883.464842020003</v>
      </c>
      <c r="G33" s="375">
        <v>167.67922170275952</v>
      </c>
      <c r="H33" s="368">
        <v>6991</v>
      </c>
      <c r="I33" s="371">
        <v>7434</v>
      </c>
      <c r="K33" s="339">
        <v>75379.263104693135</v>
      </c>
      <c r="L33" s="340">
        <v>327.40250902527083</v>
      </c>
      <c r="M33" s="338">
        <v>753.79263104693132</v>
      </c>
      <c r="N33" s="341">
        <v>21</v>
      </c>
      <c r="O33" s="294">
        <v>70</v>
      </c>
      <c r="Q33" s="342">
        <v>3166.36</v>
      </c>
      <c r="R33" s="377">
        <v>36.647685185185189</v>
      </c>
      <c r="S33" s="378">
        <v>29.318148148148154</v>
      </c>
      <c r="T33" s="379">
        <v>35.181777777777782</v>
      </c>
      <c r="U33" s="379">
        <v>52.772666666666673</v>
      </c>
      <c r="V33" s="379">
        <v>7.5379263104693139</v>
      </c>
      <c r="W33" s="379">
        <v>36.856074458617471</v>
      </c>
      <c r="X33" s="340">
        <v>60.31059297713599</v>
      </c>
      <c r="Y33" s="343">
        <v>52</v>
      </c>
      <c r="Z33" s="339">
        <v>0</v>
      </c>
      <c r="AA33" s="344">
        <v>0.70877066266572064</v>
      </c>
      <c r="AB33" s="345"/>
      <c r="AC33" s="340">
        <v>52</v>
      </c>
      <c r="AD33" s="346">
        <v>0</v>
      </c>
      <c r="AE33" s="347">
        <v>0.70877066266572064</v>
      </c>
      <c r="AG33" s="381">
        <v>3184.3648332245498</v>
      </c>
      <c r="AH33" s="340">
        <v>96924.104611272225</v>
      </c>
      <c r="AI33" s="348">
        <v>1163089.2553352667</v>
      </c>
      <c r="AK33" s="382">
        <v>0.06</v>
      </c>
      <c r="AL33" s="350">
        <v>191.06188999347299</v>
      </c>
      <c r="AM33" s="350">
        <v>5815.4462766763345</v>
      </c>
      <c r="AN33" s="351">
        <v>69785.35532011601</v>
      </c>
      <c r="AP33" s="203">
        <v>0.8497559178909001</v>
      </c>
      <c r="AQ33" s="206">
        <v>0.89224371378544509</v>
      </c>
      <c r="AR33" s="206">
        <v>25.864445750804268</v>
      </c>
      <c r="AS33" s="206">
        <v>27.157668038344486</v>
      </c>
      <c r="AT33" s="206">
        <v>310.37334900965124</v>
      </c>
      <c r="AU33" s="208">
        <v>325.89201646013385</v>
      </c>
      <c r="AW33" s="349">
        <v>18</v>
      </c>
      <c r="AX33" s="350">
        <v>57.318566998041895</v>
      </c>
      <c r="AY33" s="350">
        <v>1744.6338830029001</v>
      </c>
      <c r="AZ33" s="351">
        <v>20935.606596034802</v>
      </c>
    </row>
    <row r="34" spans="2:52" x14ac:dyDescent="0.3">
      <c r="B34" s="374">
        <v>15</v>
      </c>
      <c r="C34" s="367">
        <v>2038</v>
      </c>
      <c r="D34" s="368">
        <v>18933.542374419496</v>
      </c>
      <c r="E34" s="369">
        <v>1.0000479478512796</v>
      </c>
      <c r="F34" s="370">
        <v>18934.450197093462</v>
      </c>
      <c r="G34" s="375">
        <v>167.67922170275952</v>
      </c>
      <c r="H34" s="368">
        <v>7010</v>
      </c>
      <c r="I34" s="371">
        <v>7454</v>
      </c>
      <c r="J34" s="295"/>
      <c r="K34" s="339">
        <v>75675.484422382666</v>
      </c>
      <c r="L34" s="340">
        <v>296.22131768953079</v>
      </c>
      <c r="M34" s="338">
        <v>756.75484422382669</v>
      </c>
      <c r="N34" s="341">
        <v>19</v>
      </c>
      <c r="O34" s="294">
        <v>71</v>
      </c>
      <c r="Q34" s="342">
        <v>3174.91</v>
      </c>
      <c r="R34" s="377">
        <v>36.746643518518518</v>
      </c>
      <c r="S34" s="378">
        <v>29.397314814814816</v>
      </c>
      <c r="T34" s="379">
        <v>35.276777777777781</v>
      </c>
      <c r="U34" s="379">
        <v>52.915166666666671</v>
      </c>
      <c r="V34" s="379">
        <v>7.5675484422382668</v>
      </c>
      <c r="W34" s="379">
        <v>36.964863257053082</v>
      </c>
      <c r="X34" s="340">
        <v>60.482715108904941</v>
      </c>
      <c r="Y34" s="343">
        <v>52</v>
      </c>
      <c r="Z34" s="339">
        <v>0</v>
      </c>
      <c r="AA34" s="344">
        <v>0.71086275494332851</v>
      </c>
      <c r="AB34" s="345"/>
      <c r="AC34" s="340">
        <v>52</v>
      </c>
      <c r="AD34" s="346">
        <v>0</v>
      </c>
      <c r="AE34" s="347">
        <v>0.71086275494332851</v>
      </c>
      <c r="AG34" s="381">
        <v>3193.7641854093863</v>
      </c>
      <c r="AH34" s="340">
        <v>97210.197393398194</v>
      </c>
      <c r="AI34" s="348">
        <v>1166522.3687207783</v>
      </c>
      <c r="AK34" s="382">
        <v>0.06</v>
      </c>
      <c r="AL34" s="350">
        <v>191.62585112456318</v>
      </c>
      <c r="AM34" s="350">
        <v>5832.6118436038923</v>
      </c>
      <c r="AN34" s="351">
        <v>69991.342123246708</v>
      </c>
      <c r="AP34" s="203">
        <v>0.85205025886920582</v>
      </c>
      <c r="AQ34" s="206">
        <v>0.89465277181266611</v>
      </c>
      <c r="AR34" s="206">
        <v>25.934279754331452</v>
      </c>
      <c r="AS34" s="206">
        <v>27.230993742048025</v>
      </c>
      <c r="AT34" s="206">
        <v>311.21135705197742</v>
      </c>
      <c r="AU34" s="208">
        <v>326.77192490457628</v>
      </c>
      <c r="AW34" s="349">
        <v>18</v>
      </c>
      <c r="AX34" s="350">
        <v>57.487755337368952</v>
      </c>
      <c r="AY34" s="350">
        <v>1749.7835530811674</v>
      </c>
      <c r="AZ34" s="351">
        <v>20997.40263697401</v>
      </c>
    </row>
    <row r="35" spans="2:52" x14ac:dyDescent="0.3">
      <c r="B35" s="374">
        <v>16</v>
      </c>
      <c r="C35" s="367">
        <v>2039</v>
      </c>
      <c r="D35" s="368">
        <v>18978.982876118102</v>
      </c>
      <c r="E35" s="369">
        <v>1.0000479478512796</v>
      </c>
      <c r="F35" s="370">
        <v>18979.892877566483</v>
      </c>
      <c r="G35" s="375">
        <v>167.67922170275952</v>
      </c>
      <c r="H35" s="368">
        <v>7027</v>
      </c>
      <c r="I35" s="371">
        <v>7472</v>
      </c>
      <c r="K35" s="339">
        <v>75940.524548736459</v>
      </c>
      <c r="L35" s="340">
        <v>265.0401263537907</v>
      </c>
      <c r="M35" s="338">
        <v>759.4052454873646</v>
      </c>
      <c r="N35" s="341">
        <v>17</v>
      </c>
      <c r="O35" s="294">
        <v>71</v>
      </c>
      <c r="Q35" s="342">
        <v>3182.53</v>
      </c>
      <c r="R35" s="377">
        <v>36.834837962962972</v>
      </c>
      <c r="S35" s="378">
        <v>29.467870370370377</v>
      </c>
      <c r="T35" s="379">
        <v>35.361444444444452</v>
      </c>
      <c r="U35" s="379">
        <v>53.042166666666674</v>
      </c>
      <c r="V35" s="379">
        <v>7.5940524548736468</v>
      </c>
      <c r="W35" s="379">
        <v>37.061922825244025</v>
      </c>
      <c r="X35" s="340">
        <v>60.636219121540321</v>
      </c>
      <c r="Y35" s="343">
        <v>52</v>
      </c>
      <c r="Z35" s="339">
        <v>0</v>
      </c>
      <c r="AA35" s="344">
        <v>0.71272928510084665</v>
      </c>
      <c r="AB35" s="345"/>
      <c r="AC35" s="340">
        <v>52</v>
      </c>
      <c r="AD35" s="346">
        <v>0</v>
      </c>
      <c r="AE35" s="347">
        <v>0.71272928510084665</v>
      </c>
      <c r="AG35" s="381">
        <v>3202.1501321010842</v>
      </c>
      <c r="AH35" s="340">
        <v>97465.444645826748</v>
      </c>
      <c r="AI35" s="348">
        <v>1169585.3357499209</v>
      </c>
      <c r="AK35" s="382">
        <v>0.06</v>
      </c>
      <c r="AL35" s="350">
        <v>192.12900792606504</v>
      </c>
      <c r="AM35" s="350">
        <v>5847.9266787496053</v>
      </c>
      <c r="AN35" s="351">
        <v>70175.120144995264</v>
      </c>
      <c r="AP35" s="203">
        <v>0.85409517949049163</v>
      </c>
      <c r="AQ35" s="206">
        <v>0.89679993846501627</v>
      </c>
      <c r="AR35" s="206">
        <v>25.996522025741839</v>
      </c>
      <c r="AS35" s="206">
        <v>27.296348127028931</v>
      </c>
      <c r="AT35" s="206">
        <v>311.95826430890207</v>
      </c>
      <c r="AU35" s="208">
        <v>327.55617752434716</v>
      </c>
      <c r="AW35" s="349">
        <v>18</v>
      </c>
      <c r="AX35" s="350">
        <v>57.638702377819513</v>
      </c>
      <c r="AY35" s="350">
        <v>1754.3780036248816</v>
      </c>
      <c r="AZ35" s="351">
        <v>21052.536043498578</v>
      </c>
    </row>
    <row r="36" spans="2:52" x14ac:dyDescent="0.3">
      <c r="B36" s="374">
        <v>17</v>
      </c>
      <c r="C36" s="367">
        <v>2040</v>
      </c>
      <c r="D36" s="368">
        <v>19020.73663844556</v>
      </c>
      <c r="E36" s="369">
        <v>1.0000479478512796</v>
      </c>
      <c r="F36" s="370">
        <v>19021.648641897129</v>
      </c>
      <c r="G36" s="375">
        <v>167.67922170275952</v>
      </c>
      <c r="H36" s="368">
        <v>7043</v>
      </c>
      <c r="I36" s="371">
        <v>7489</v>
      </c>
      <c r="K36" s="339">
        <v>76189.974079422376</v>
      </c>
      <c r="L36" s="340">
        <v>249.44953068592065</v>
      </c>
      <c r="M36" s="338">
        <v>761.89974079422382</v>
      </c>
      <c r="N36" s="341">
        <v>16</v>
      </c>
      <c r="O36" s="294">
        <v>71</v>
      </c>
      <c r="Q36" s="342">
        <v>3189.54</v>
      </c>
      <c r="R36" s="377">
        <v>36.915972222222223</v>
      </c>
      <c r="S36" s="378">
        <v>29.532777777777781</v>
      </c>
      <c r="T36" s="379">
        <v>35.439333333333337</v>
      </c>
      <c r="U36" s="379">
        <v>53.159000000000006</v>
      </c>
      <c r="V36" s="379">
        <v>7.6189974079422376</v>
      </c>
      <c r="W36" s="379">
        <v>37.15177518572002</v>
      </c>
      <c r="X36" s="340">
        <v>60.777997407942244</v>
      </c>
      <c r="Y36" s="343">
        <v>52</v>
      </c>
      <c r="Z36" s="339">
        <v>0</v>
      </c>
      <c r="AA36" s="344">
        <v>0.71445721511000038</v>
      </c>
      <c r="AB36" s="345"/>
      <c r="AC36" s="340">
        <v>52</v>
      </c>
      <c r="AD36" s="346">
        <v>0</v>
      </c>
      <c r="AE36" s="347">
        <v>0.71445721511000038</v>
      </c>
      <c r="AG36" s="381">
        <v>3209.91337604621</v>
      </c>
      <c r="AH36" s="340">
        <v>97701.738383406526</v>
      </c>
      <c r="AI36" s="348">
        <v>1172420.8606008783</v>
      </c>
      <c r="AK36" s="382">
        <v>0.06</v>
      </c>
      <c r="AL36" s="350">
        <v>192.5948025627726</v>
      </c>
      <c r="AM36" s="350">
        <v>5862.1043030043911</v>
      </c>
      <c r="AN36" s="351">
        <v>70345.251636052693</v>
      </c>
      <c r="AP36" s="203">
        <v>0.85597418888537069</v>
      </c>
      <c r="AQ36" s="206">
        <v>0.89877289832963925</v>
      </c>
      <c r="AR36" s="206">
        <v>26.053714374198467</v>
      </c>
      <c r="AS36" s="206">
        <v>27.356400092908398</v>
      </c>
      <c r="AT36" s="206">
        <v>312.64457249038162</v>
      </c>
      <c r="AU36" s="208">
        <v>328.27680111490076</v>
      </c>
      <c r="AW36" s="349">
        <v>18</v>
      </c>
      <c r="AX36" s="350">
        <v>57.778440768831778</v>
      </c>
      <c r="AY36" s="350">
        <v>1758.6312909013175</v>
      </c>
      <c r="AZ36" s="351">
        <v>21103.575490815809</v>
      </c>
    </row>
    <row r="37" spans="2:52" x14ac:dyDescent="0.3">
      <c r="B37" s="374">
        <v>18</v>
      </c>
      <c r="C37" s="367">
        <v>2041</v>
      </c>
      <c r="D37" s="368">
        <v>19056.87603805861</v>
      </c>
      <c r="E37" s="369">
        <v>1.0000479478512796</v>
      </c>
      <c r="F37" s="370">
        <v>19057.789774316738</v>
      </c>
      <c r="G37" s="375">
        <v>167.67922170275952</v>
      </c>
      <c r="H37" s="368">
        <v>7056</v>
      </c>
      <c r="I37" s="371">
        <v>7503</v>
      </c>
      <c r="K37" s="339">
        <v>76392.651823104694</v>
      </c>
      <c r="L37" s="340">
        <v>202.67774368231053</v>
      </c>
      <c r="M37" s="338">
        <v>763.926518231047</v>
      </c>
      <c r="N37" s="341">
        <v>13</v>
      </c>
      <c r="O37" s="294">
        <v>71</v>
      </c>
      <c r="Q37" s="342">
        <v>3195.6</v>
      </c>
      <c r="R37" s="377">
        <v>36.986111111111107</v>
      </c>
      <c r="S37" s="378">
        <v>29.588888888888889</v>
      </c>
      <c r="T37" s="379">
        <v>35.506666666666668</v>
      </c>
      <c r="U37" s="379">
        <v>53.260000000000005</v>
      </c>
      <c r="V37" s="379">
        <v>7.6392651823104707</v>
      </c>
      <c r="W37" s="379">
        <v>37.228154071199356</v>
      </c>
      <c r="X37" s="340">
        <v>60.899265182310472</v>
      </c>
      <c r="Y37" s="343">
        <v>52</v>
      </c>
      <c r="Z37" s="339">
        <v>0</v>
      </c>
      <c r="AA37" s="344">
        <v>0.71592603983075687</v>
      </c>
      <c r="AB37" s="345"/>
      <c r="AC37" s="340">
        <v>52</v>
      </c>
      <c r="AD37" s="346">
        <v>0</v>
      </c>
      <c r="AE37" s="347">
        <v>0.71592603983075687</v>
      </c>
      <c r="AG37" s="381">
        <v>3216.5125117516245</v>
      </c>
      <c r="AH37" s="340">
        <v>97902.599576440072</v>
      </c>
      <c r="AI37" s="348">
        <v>1174831.1949172809</v>
      </c>
      <c r="AK37" s="382">
        <v>0.06</v>
      </c>
      <c r="AL37" s="350">
        <v>192.99075070509747</v>
      </c>
      <c r="AM37" s="350">
        <v>5874.1559745864042</v>
      </c>
      <c r="AN37" s="351">
        <v>70489.871695036854</v>
      </c>
      <c r="AP37" s="203">
        <v>0.85760053984425311</v>
      </c>
      <c r="AQ37" s="206">
        <v>0.90048056683646582</v>
      </c>
      <c r="AR37" s="206">
        <v>26.103216431509452</v>
      </c>
      <c r="AS37" s="206">
        <v>27.408377253084925</v>
      </c>
      <c r="AT37" s="206">
        <v>313.23859717811342</v>
      </c>
      <c r="AU37" s="208">
        <v>328.90052703701912</v>
      </c>
      <c r="AW37" s="349">
        <v>18</v>
      </c>
      <c r="AX37" s="350">
        <v>57.897225211529239</v>
      </c>
      <c r="AY37" s="350">
        <v>1762.2467923759214</v>
      </c>
      <c r="AZ37" s="351">
        <v>21146.961508511056</v>
      </c>
    </row>
    <row r="38" spans="2:52" x14ac:dyDescent="0.3">
      <c r="B38" s="374">
        <v>19</v>
      </c>
      <c r="C38" s="367">
        <v>2042</v>
      </c>
      <c r="D38" s="368">
        <v>19087.367039719502</v>
      </c>
      <c r="E38" s="369">
        <v>1.0000479478512796</v>
      </c>
      <c r="F38" s="370">
        <v>19088.282237955642</v>
      </c>
      <c r="G38" s="375">
        <v>167.67922170275952</v>
      </c>
      <c r="H38" s="368">
        <v>7067</v>
      </c>
      <c r="I38" s="371">
        <v>7515</v>
      </c>
      <c r="K38" s="339">
        <v>76564.148375451259</v>
      </c>
      <c r="L38" s="340">
        <v>171.49655234657044</v>
      </c>
      <c r="M38" s="338">
        <v>765.64148375451259</v>
      </c>
      <c r="N38" s="341">
        <v>11</v>
      </c>
      <c r="O38" s="294">
        <v>71</v>
      </c>
      <c r="Q38" s="342">
        <v>3200.71</v>
      </c>
      <c r="R38" s="377">
        <v>37.045254629629632</v>
      </c>
      <c r="S38" s="378">
        <v>29.636203703703707</v>
      </c>
      <c r="T38" s="379">
        <v>35.56344444444445</v>
      </c>
      <c r="U38" s="379">
        <v>53.345166666666671</v>
      </c>
      <c r="V38" s="379">
        <v>7.6564148375451255</v>
      </c>
      <c r="W38" s="379">
        <v>37.292618541248835</v>
      </c>
      <c r="X38" s="340">
        <v>61.001581504211799</v>
      </c>
      <c r="Y38" s="343">
        <v>52</v>
      </c>
      <c r="Z38" s="339">
        <v>0</v>
      </c>
      <c r="AA38" s="344">
        <v>0.71716574117786225</v>
      </c>
      <c r="AB38" s="345"/>
      <c r="AC38" s="340">
        <v>52</v>
      </c>
      <c r="AD38" s="346">
        <v>0</v>
      </c>
      <c r="AE38" s="347">
        <v>0.71716574117786225</v>
      </c>
      <c r="AG38" s="381">
        <v>3222.0822419638994</v>
      </c>
      <c r="AH38" s="340">
        <v>98072.128239776182</v>
      </c>
      <c r="AI38" s="348">
        <v>1176865.5388773142</v>
      </c>
      <c r="AK38" s="382">
        <v>0.06</v>
      </c>
      <c r="AL38" s="350">
        <v>193.32493451783395</v>
      </c>
      <c r="AM38" s="350">
        <v>5884.3276943865712</v>
      </c>
      <c r="AN38" s="351">
        <v>70611.932332638855</v>
      </c>
      <c r="AP38" s="203">
        <v>0.8589727007080038</v>
      </c>
      <c r="AQ38" s="206">
        <v>0.90192133574340405</v>
      </c>
      <c r="AR38" s="206">
        <v>26.144981577799868</v>
      </c>
      <c r="AS38" s="206">
        <v>27.45223065668986</v>
      </c>
      <c r="AT38" s="206">
        <v>313.73977893359842</v>
      </c>
      <c r="AU38" s="208">
        <v>329.42676788027831</v>
      </c>
      <c r="AW38" s="349">
        <v>18</v>
      </c>
      <c r="AX38" s="350">
        <v>57.997480355350184</v>
      </c>
      <c r="AY38" s="350">
        <v>1765.2983083159713</v>
      </c>
      <c r="AZ38" s="351">
        <v>21183.579699791655</v>
      </c>
    </row>
    <row r="39" spans="2:52" x14ac:dyDescent="0.3">
      <c r="B39" s="374">
        <v>20</v>
      </c>
      <c r="C39" s="367">
        <v>2043</v>
      </c>
      <c r="D39" s="368">
        <v>19114.089353575113</v>
      </c>
      <c r="E39" s="369">
        <v>1.0000479478512796</v>
      </c>
      <c r="F39" s="370">
        <v>19115.005833088784</v>
      </c>
      <c r="G39" s="375">
        <v>167.67922170275952</v>
      </c>
      <c r="H39" s="368">
        <v>7077</v>
      </c>
      <c r="I39" s="371">
        <v>7525</v>
      </c>
      <c r="K39" s="339">
        <v>76720.054332129963</v>
      </c>
      <c r="L39" s="340">
        <v>155.90595667870042</v>
      </c>
      <c r="M39" s="338">
        <v>767.20054332129962</v>
      </c>
      <c r="N39" s="341">
        <v>10</v>
      </c>
      <c r="O39" s="294">
        <v>71</v>
      </c>
      <c r="Q39" s="342">
        <v>3205.19</v>
      </c>
      <c r="R39" s="377">
        <v>37.097106481481482</v>
      </c>
      <c r="S39" s="378">
        <v>29.677685185185187</v>
      </c>
      <c r="T39" s="379">
        <v>35.61322222222222</v>
      </c>
      <c r="U39" s="379">
        <v>53.41983333333333</v>
      </c>
      <c r="V39" s="379">
        <v>7.6720054332129966</v>
      </c>
      <c r="W39" s="379">
        <v>37.349690618398185</v>
      </c>
      <c r="X39" s="340">
        <v>61.091838766546324</v>
      </c>
      <c r="Y39" s="343">
        <v>52</v>
      </c>
      <c r="Z39" s="339">
        <v>0</v>
      </c>
      <c r="AA39" s="344">
        <v>0.71826328112304205</v>
      </c>
      <c r="AB39" s="345"/>
      <c r="AC39" s="340">
        <v>52</v>
      </c>
      <c r="AD39" s="346">
        <v>0</v>
      </c>
      <c r="AE39" s="347">
        <v>0.71826328112304205</v>
      </c>
      <c r="AG39" s="381">
        <v>3227.0132694296035</v>
      </c>
      <c r="AH39" s="340">
        <v>98222.216388263565</v>
      </c>
      <c r="AI39" s="348">
        <v>1178666.5966591628</v>
      </c>
      <c r="AK39" s="382">
        <v>0.06</v>
      </c>
      <c r="AL39" s="350">
        <v>193.6207961657762</v>
      </c>
      <c r="AM39" s="350">
        <v>5893.3329832958125</v>
      </c>
      <c r="AN39" s="351">
        <v>70719.995799549753</v>
      </c>
      <c r="AP39" s="203">
        <v>0.86017526248899523</v>
      </c>
      <c r="AQ39" s="206">
        <v>0.90318402561344502</v>
      </c>
      <c r="AR39" s="206">
        <v>26.18158455200879</v>
      </c>
      <c r="AS39" s="206">
        <v>27.490663779609232</v>
      </c>
      <c r="AT39" s="206">
        <v>314.17901462410549</v>
      </c>
      <c r="AU39" s="208">
        <v>329.88796535531077</v>
      </c>
      <c r="AW39" s="349">
        <v>18</v>
      </c>
      <c r="AX39" s="350">
        <v>58.086238849732858</v>
      </c>
      <c r="AY39" s="350">
        <v>1767.999894988744</v>
      </c>
      <c r="AZ39" s="351">
        <v>21215.998739864928</v>
      </c>
    </row>
    <row r="40" spans="2:52" x14ac:dyDescent="0.3">
      <c r="B40" s="374">
        <v>21</v>
      </c>
      <c r="C40" s="367">
        <v>2044</v>
      </c>
      <c r="D40" s="368">
        <v>19135.114851864044</v>
      </c>
      <c r="E40" s="369">
        <v>1.0000479478512796</v>
      </c>
      <c r="F40" s="370">
        <v>19136.032339505178</v>
      </c>
      <c r="G40" s="375">
        <v>167.67922170275952</v>
      </c>
      <c r="H40" s="368">
        <v>7085</v>
      </c>
      <c r="I40" s="371">
        <v>7534</v>
      </c>
      <c r="K40" s="339">
        <v>76844.779097472929</v>
      </c>
      <c r="L40" s="340">
        <v>124.72476534296032</v>
      </c>
      <c r="M40" s="338">
        <v>768.44779097472929</v>
      </c>
      <c r="N40" s="341">
        <v>8</v>
      </c>
      <c r="O40" s="294">
        <v>71</v>
      </c>
      <c r="Q40" s="342">
        <v>3208.72</v>
      </c>
      <c r="R40" s="377">
        <v>37.137962962962966</v>
      </c>
      <c r="S40" s="378">
        <v>29.710370370370374</v>
      </c>
      <c r="T40" s="379">
        <v>35.652444444444448</v>
      </c>
      <c r="U40" s="379">
        <v>53.478666666666669</v>
      </c>
      <c r="V40" s="379">
        <v>7.6844779097472928</v>
      </c>
      <c r="W40" s="379">
        <v>37.394848280117664</v>
      </c>
      <c r="X40" s="340">
        <v>61.163144576413963</v>
      </c>
      <c r="Y40" s="343">
        <v>52</v>
      </c>
      <c r="Z40" s="339">
        <v>0</v>
      </c>
      <c r="AA40" s="344">
        <v>0.71913169769457042</v>
      </c>
      <c r="AB40" s="345"/>
      <c r="AC40" s="340">
        <v>52</v>
      </c>
      <c r="AD40" s="346">
        <v>0</v>
      </c>
      <c r="AE40" s="347">
        <v>0.71913169769457042</v>
      </c>
      <c r="AG40" s="381">
        <v>3230.9148914021662</v>
      </c>
      <c r="AH40" s="340">
        <v>98340.972007053439</v>
      </c>
      <c r="AI40" s="348">
        <v>1180091.6640846413</v>
      </c>
      <c r="AK40" s="382">
        <v>0.06</v>
      </c>
      <c r="AL40" s="350">
        <v>193.85489348412997</v>
      </c>
      <c r="AM40" s="350">
        <v>5900.4583204232067</v>
      </c>
      <c r="AN40" s="351">
        <v>70805.499845078477</v>
      </c>
      <c r="AP40" s="203">
        <v>0.86112145527773298</v>
      </c>
      <c r="AQ40" s="206">
        <v>0.90417752804161966</v>
      </c>
      <c r="AR40" s="206">
        <v>26.210384295015999</v>
      </c>
      <c r="AS40" s="206">
        <v>27.520903509766796</v>
      </c>
      <c r="AT40" s="206">
        <v>314.52461154019198</v>
      </c>
      <c r="AU40" s="208">
        <v>330.25084211720156</v>
      </c>
      <c r="AW40" s="349">
        <v>18</v>
      </c>
      <c r="AX40" s="350">
        <v>58.156468045238988</v>
      </c>
      <c r="AY40" s="350">
        <v>1770.1374961269619</v>
      </c>
      <c r="AZ40" s="351">
        <v>21241.649953523542</v>
      </c>
    </row>
    <row r="41" spans="2:52" x14ac:dyDescent="0.3">
      <c r="B41" s="374">
        <v>22</v>
      </c>
      <c r="C41" s="367">
        <v>2045</v>
      </c>
      <c r="D41" s="368">
        <v>19152.336455230721</v>
      </c>
      <c r="E41" s="369">
        <v>1.0000479478512796</v>
      </c>
      <c r="F41" s="370">
        <v>19153.254768610732</v>
      </c>
      <c r="G41" s="375">
        <v>167.67922170275952</v>
      </c>
      <c r="H41" s="368">
        <v>7091</v>
      </c>
      <c r="I41" s="371">
        <v>7540</v>
      </c>
      <c r="K41" s="339">
        <v>76938.322671480142</v>
      </c>
      <c r="L41" s="340">
        <v>93.543574007220244</v>
      </c>
      <c r="M41" s="338">
        <v>769.38322671480148</v>
      </c>
      <c r="N41" s="341">
        <v>6</v>
      </c>
      <c r="O41" s="294">
        <v>71</v>
      </c>
      <c r="Q41" s="342">
        <v>3211.6</v>
      </c>
      <c r="R41" s="377">
        <v>37.171296296296291</v>
      </c>
      <c r="S41" s="378">
        <v>29.737037037037034</v>
      </c>
      <c r="T41" s="379">
        <v>35.684444444444438</v>
      </c>
      <c r="U41" s="379">
        <v>53.526666666666657</v>
      </c>
      <c r="V41" s="379">
        <v>7.6938322671480144</v>
      </c>
      <c r="W41" s="379">
        <v>37.430869304185052</v>
      </c>
      <c r="X41" s="340">
        <v>61.220498933814667</v>
      </c>
      <c r="Y41" s="343">
        <v>52</v>
      </c>
      <c r="Z41" s="339">
        <v>0</v>
      </c>
      <c r="AA41" s="344">
        <v>0.71982440969586636</v>
      </c>
      <c r="AB41" s="345"/>
      <c r="AC41" s="340">
        <v>52</v>
      </c>
      <c r="AD41" s="346">
        <v>0</v>
      </c>
      <c r="AE41" s="347">
        <v>0.71982440969586636</v>
      </c>
      <c r="AG41" s="381">
        <v>3234.0271078815886</v>
      </c>
      <c r="AH41" s="340">
        <v>98435.700096145854</v>
      </c>
      <c r="AI41" s="348">
        <v>1181228.4011537503</v>
      </c>
      <c r="AK41" s="382">
        <v>0.06</v>
      </c>
      <c r="AL41" s="350">
        <v>194.0416264728953</v>
      </c>
      <c r="AM41" s="350">
        <v>5906.142005768751</v>
      </c>
      <c r="AN41" s="351">
        <v>70873.704069225016</v>
      </c>
      <c r="AP41" s="203">
        <v>0.86189646458748292</v>
      </c>
      <c r="AQ41" s="206">
        <v>0.90499128781685712</v>
      </c>
      <c r="AR41" s="206">
        <v>26.233973640881512</v>
      </c>
      <c r="AS41" s="206">
        <v>27.545672322925586</v>
      </c>
      <c r="AT41" s="206">
        <v>314.80768369057813</v>
      </c>
      <c r="AU41" s="208">
        <v>330.54806787510705</v>
      </c>
      <c r="AW41" s="349">
        <v>18</v>
      </c>
      <c r="AX41" s="350">
        <v>58.212487941868588</v>
      </c>
      <c r="AY41" s="350">
        <v>1771.8426017306253</v>
      </c>
      <c r="AZ41" s="351">
        <v>21262.111220767503</v>
      </c>
    </row>
    <row r="42" spans="2:52" x14ac:dyDescent="0.3">
      <c r="B42" s="374">
        <v>23</v>
      </c>
      <c r="C42" s="367">
        <v>2046</v>
      </c>
      <c r="D42" s="368">
        <v>19163.827857103857</v>
      </c>
      <c r="E42" s="369">
        <v>1.0000479478512796</v>
      </c>
      <c r="F42" s="370">
        <v>19164.746721471896</v>
      </c>
      <c r="G42" s="375">
        <v>167.67922170275952</v>
      </c>
      <c r="H42" s="368">
        <v>7096</v>
      </c>
      <c r="I42" s="371">
        <v>7545</v>
      </c>
      <c r="K42" s="339">
        <v>77016.275649819494</v>
      </c>
      <c r="L42" s="340">
        <v>77.95297833935021</v>
      </c>
      <c r="M42" s="338">
        <v>770.16275649819499</v>
      </c>
      <c r="N42" s="341">
        <v>5</v>
      </c>
      <c r="O42" s="294">
        <v>71</v>
      </c>
      <c r="Q42" s="342">
        <v>3213.53</v>
      </c>
      <c r="R42" s="377">
        <v>37.193634259259262</v>
      </c>
      <c r="S42" s="378">
        <v>29.754907407407412</v>
      </c>
      <c r="T42" s="379">
        <v>35.705888888888893</v>
      </c>
      <c r="U42" s="379">
        <v>53.55883333333334</v>
      </c>
      <c r="V42" s="379">
        <v>7.7016275649819494</v>
      </c>
      <c r="W42" s="379">
        <v>37.456534972389363</v>
      </c>
      <c r="X42" s="340">
        <v>61.260460898315287</v>
      </c>
      <c r="Y42" s="343">
        <v>52</v>
      </c>
      <c r="Z42" s="339">
        <v>0</v>
      </c>
      <c r="AA42" s="344">
        <v>0.72031798023825699</v>
      </c>
      <c r="AB42" s="345"/>
      <c r="AC42" s="340">
        <v>52</v>
      </c>
      <c r="AD42" s="346">
        <v>0</v>
      </c>
      <c r="AE42" s="347">
        <v>0.72031798023825699</v>
      </c>
      <c r="AG42" s="381">
        <v>3236.2446216144413</v>
      </c>
      <c r="AH42" s="340">
        <v>98503.195670389556</v>
      </c>
      <c r="AI42" s="348">
        <v>1182038.3480446746</v>
      </c>
      <c r="AK42" s="382">
        <v>0.06</v>
      </c>
      <c r="AL42" s="350">
        <v>194.17467729686646</v>
      </c>
      <c r="AM42" s="350">
        <v>5910.191740223373</v>
      </c>
      <c r="AN42" s="351">
        <v>70922.300882680473</v>
      </c>
      <c r="AP42" s="203">
        <v>0.86241360246623522</v>
      </c>
      <c r="AQ42" s="206">
        <v>0.90553428258954705</v>
      </c>
      <c r="AR42" s="206">
        <v>26.249714025066037</v>
      </c>
      <c r="AS42" s="206">
        <v>27.562199726319339</v>
      </c>
      <c r="AT42" s="206">
        <v>314.99656830079243</v>
      </c>
      <c r="AU42" s="208">
        <v>330.74639671583208</v>
      </c>
      <c r="AW42" s="349">
        <v>18</v>
      </c>
      <c r="AX42" s="350">
        <v>58.25240318905994</v>
      </c>
      <c r="AY42" s="350">
        <v>1773.0575220670119</v>
      </c>
      <c r="AZ42" s="351">
        <v>21276.690264804143</v>
      </c>
    </row>
    <row r="43" spans="2:52" x14ac:dyDescent="0.3">
      <c r="B43" s="374">
        <v>24</v>
      </c>
      <c r="C43" s="367">
        <v>2047</v>
      </c>
      <c r="D43" s="368">
        <v>19171.493388246698</v>
      </c>
      <c r="E43" s="369">
        <v>1.0000479478512796</v>
      </c>
      <c r="F43" s="370">
        <v>19172.412620160485</v>
      </c>
      <c r="G43" s="375">
        <v>167.67922170275952</v>
      </c>
      <c r="H43" s="368">
        <v>7098</v>
      </c>
      <c r="I43" s="371">
        <v>7547</v>
      </c>
      <c r="K43" s="339">
        <v>77047.456841155232</v>
      </c>
      <c r="L43" s="340">
        <v>31.181191335740081</v>
      </c>
      <c r="M43" s="338">
        <v>770.47456841155235</v>
      </c>
      <c r="N43" s="341">
        <v>2</v>
      </c>
      <c r="O43" s="294">
        <v>71</v>
      </c>
      <c r="Q43" s="342">
        <v>3214.82</v>
      </c>
      <c r="R43" s="377">
        <v>37.208564814814821</v>
      </c>
      <c r="S43" s="378">
        <v>29.766851851851857</v>
      </c>
      <c r="T43" s="379">
        <v>35.720222222222226</v>
      </c>
      <c r="U43" s="379">
        <v>53.580333333333343</v>
      </c>
      <c r="V43" s="379">
        <v>7.7047456841155242</v>
      </c>
      <c r="W43" s="379">
        <v>37.471597535967383</v>
      </c>
      <c r="X43" s="340">
        <v>61.285079017448865</v>
      </c>
      <c r="Y43" s="343">
        <v>52</v>
      </c>
      <c r="Z43" s="339">
        <v>0</v>
      </c>
      <c r="AA43" s="344">
        <v>0.72060764492244966</v>
      </c>
      <c r="AB43" s="345"/>
      <c r="AC43" s="340">
        <v>52</v>
      </c>
      <c r="AD43" s="346">
        <v>0</v>
      </c>
      <c r="AE43" s="347">
        <v>0.72060764492244966</v>
      </c>
      <c r="AG43" s="381">
        <v>3237.5460271075822</v>
      </c>
      <c r="AH43" s="340">
        <v>98542.807200087045</v>
      </c>
      <c r="AI43" s="348">
        <v>1182513.6864010445</v>
      </c>
      <c r="AK43" s="382">
        <v>0.06</v>
      </c>
      <c r="AL43" s="350">
        <v>194.25276162645491</v>
      </c>
      <c r="AM43" s="350">
        <v>5912.5684320052214</v>
      </c>
      <c r="AN43" s="351">
        <v>70950.821184062661</v>
      </c>
      <c r="AP43" s="203">
        <v>0.86275856790722183</v>
      </c>
      <c r="AQ43" s="206">
        <v>0.90589649630258295</v>
      </c>
      <c r="AR43" s="206">
        <v>26.260213910676061</v>
      </c>
      <c r="AS43" s="206">
        <v>27.573224606209866</v>
      </c>
      <c r="AT43" s="206">
        <v>315.12256692811275</v>
      </c>
      <c r="AU43" s="208">
        <v>330.87869527451841</v>
      </c>
      <c r="AW43" s="349">
        <v>18</v>
      </c>
      <c r="AX43" s="350">
        <v>58.275828487936472</v>
      </c>
      <c r="AY43" s="350">
        <v>1773.7705296015665</v>
      </c>
      <c r="AZ43" s="351">
        <v>21285.246355218798</v>
      </c>
    </row>
    <row r="44" spans="2:52" x14ac:dyDescent="0.3">
      <c r="B44" s="374">
        <v>25</v>
      </c>
      <c r="C44" s="367">
        <v>2048</v>
      </c>
      <c r="D44" s="368">
        <v>19175.327686924345</v>
      </c>
      <c r="E44" s="369">
        <v>1.0000479478512796</v>
      </c>
      <c r="F44" s="370">
        <v>19176.247102684516</v>
      </c>
      <c r="G44" s="375">
        <v>167.67922170275952</v>
      </c>
      <c r="H44" s="368">
        <v>7100</v>
      </c>
      <c r="I44" s="371">
        <v>7550</v>
      </c>
      <c r="K44" s="339">
        <v>77078.63803249097</v>
      </c>
      <c r="L44" s="340">
        <v>31.181191335740081</v>
      </c>
      <c r="M44" s="338">
        <v>770.78638032490971</v>
      </c>
      <c r="N44" s="341">
        <v>2</v>
      </c>
      <c r="O44" s="294">
        <v>71</v>
      </c>
      <c r="Q44" s="342">
        <v>3215.46</v>
      </c>
      <c r="R44" s="377">
        <v>37.21597222222222</v>
      </c>
      <c r="S44" s="378">
        <v>29.772777777777776</v>
      </c>
      <c r="T44" s="379">
        <v>35.727333333333327</v>
      </c>
      <c r="U44" s="379">
        <v>53.590999999999994</v>
      </c>
      <c r="V44" s="379">
        <v>7.7078638032490971</v>
      </c>
      <c r="W44" s="379">
        <v>37.480641581026873</v>
      </c>
      <c r="X44" s="340">
        <v>61.298863803249091</v>
      </c>
      <c r="Y44" s="343">
        <v>52</v>
      </c>
      <c r="Z44" s="339">
        <v>0</v>
      </c>
      <c r="AA44" s="344">
        <v>0.72078156886590139</v>
      </c>
      <c r="AB44" s="345"/>
      <c r="AC44" s="340">
        <v>52</v>
      </c>
      <c r="AD44" s="346">
        <v>0</v>
      </c>
      <c r="AE44" s="347">
        <v>0.72078156886590139</v>
      </c>
      <c r="AG44" s="381">
        <v>3238.3274326007222</v>
      </c>
      <c r="AH44" s="340">
        <v>98566.591229784477</v>
      </c>
      <c r="AI44" s="348">
        <v>1182799.0947574137</v>
      </c>
      <c r="AK44" s="382">
        <v>0.06</v>
      </c>
      <c r="AL44" s="350">
        <v>194.29964595604332</v>
      </c>
      <c r="AM44" s="350">
        <v>5913.9954737870685</v>
      </c>
      <c r="AN44" s="351">
        <v>70967.945685444822</v>
      </c>
      <c r="AP44" s="203">
        <v>0.86293111962080316</v>
      </c>
      <c r="AQ44" s="206">
        <v>0.90607767560184338</v>
      </c>
      <c r="AR44" s="206">
        <v>26.265465953458193</v>
      </c>
      <c r="AS44" s="206">
        <v>27.578739251131108</v>
      </c>
      <c r="AT44" s="206">
        <v>315.18559144149833</v>
      </c>
      <c r="AU44" s="208">
        <v>330.94487101357328</v>
      </c>
      <c r="AW44" s="349">
        <v>18</v>
      </c>
      <c r="AX44" s="350">
        <v>58.289893786812996</v>
      </c>
      <c r="AY44" s="350">
        <v>1774.1986421361207</v>
      </c>
      <c r="AZ44" s="351">
        <v>21290.383705633449</v>
      </c>
    </row>
    <row r="45" spans="2:52" x14ac:dyDescent="0.3">
      <c r="B45" s="374">
        <v>26</v>
      </c>
      <c r="C45" s="367">
        <v>2049</v>
      </c>
      <c r="D45" s="368">
        <v>19181.080285230422</v>
      </c>
      <c r="E45" s="369">
        <v>1.0000479478512796</v>
      </c>
      <c r="F45" s="370">
        <v>19181.999976815321</v>
      </c>
      <c r="G45" s="375">
        <v>167.67922170275952</v>
      </c>
      <c r="H45" s="368">
        <v>7102</v>
      </c>
      <c r="I45" s="371">
        <v>7552</v>
      </c>
      <c r="K45" s="339">
        <v>77109.819223826707</v>
      </c>
      <c r="L45" s="340">
        <v>31.181191335740081</v>
      </c>
      <c r="M45" s="338">
        <v>771.09819223826707</v>
      </c>
      <c r="N45" s="341">
        <v>2</v>
      </c>
      <c r="O45" s="294">
        <v>72</v>
      </c>
      <c r="Q45" s="342">
        <v>3216.42</v>
      </c>
      <c r="R45" s="377">
        <v>37.227083333333333</v>
      </c>
      <c r="S45" s="378">
        <v>29.781666666666666</v>
      </c>
      <c r="T45" s="379">
        <v>35.738</v>
      </c>
      <c r="U45" s="379">
        <v>53.606999999999999</v>
      </c>
      <c r="V45" s="379">
        <v>7.710981922382671</v>
      </c>
      <c r="W45" s="379">
        <v>37.492648589049338</v>
      </c>
      <c r="X45" s="340">
        <v>61.317981922382671</v>
      </c>
      <c r="Y45" s="343">
        <v>52</v>
      </c>
      <c r="Z45" s="339">
        <v>0</v>
      </c>
      <c r="AA45" s="344">
        <v>0.72101247286633341</v>
      </c>
      <c r="AB45" s="345"/>
      <c r="AC45" s="340">
        <v>52</v>
      </c>
      <c r="AD45" s="346">
        <v>0</v>
      </c>
      <c r="AE45" s="347">
        <v>0.72101247286633341</v>
      </c>
      <c r="AG45" s="381">
        <v>3239.364838093863</v>
      </c>
      <c r="AH45" s="340">
        <v>98598.167259481954</v>
      </c>
      <c r="AI45" s="348">
        <v>1183178.0071137834</v>
      </c>
      <c r="AK45" s="382">
        <v>0.06</v>
      </c>
      <c r="AL45" s="350">
        <v>194.36189028563177</v>
      </c>
      <c r="AM45" s="350">
        <v>5915.8900355689175</v>
      </c>
      <c r="AN45" s="351">
        <v>70990.680426827006</v>
      </c>
      <c r="AP45" s="203">
        <v>0.86318999895668946</v>
      </c>
      <c r="AQ45" s="206">
        <v>0.90634949890452399</v>
      </c>
      <c r="AR45" s="206">
        <v>26.273345593244233</v>
      </c>
      <c r="AS45" s="206">
        <v>27.587012872906445</v>
      </c>
      <c r="AT45" s="206">
        <v>315.28014711893081</v>
      </c>
      <c r="AU45" s="208">
        <v>331.04415447487736</v>
      </c>
      <c r="AW45" s="349">
        <v>18</v>
      </c>
      <c r="AX45" s="350">
        <v>58.308567085689532</v>
      </c>
      <c r="AY45" s="350">
        <v>1774.7670106706753</v>
      </c>
      <c r="AZ45" s="351">
        <v>21297.204128048103</v>
      </c>
    </row>
    <row r="46" spans="2:52" x14ac:dyDescent="0.3">
      <c r="B46" s="374">
        <v>27</v>
      </c>
      <c r="C46" s="367">
        <v>2050</v>
      </c>
      <c r="D46" s="368">
        <v>19167.653529030758</v>
      </c>
      <c r="E46" s="369">
        <v>1.0000479478512796</v>
      </c>
      <c r="F46" s="370">
        <v>19168.572576831546</v>
      </c>
      <c r="G46" s="375">
        <v>167.67922170275952</v>
      </c>
      <c r="H46" s="368">
        <v>7097</v>
      </c>
      <c r="I46" s="371">
        <v>7546</v>
      </c>
      <c r="K46" s="339">
        <v>77109.819223826707</v>
      </c>
      <c r="L46" s="340">
        <v>0</v>
      </c>
      <c r="M46" s="338">
        <v>771.09819223826707</v>
      </c>
      <c r="N46" s="341">
        <v>0</v>
      </c>
      <c r="O46" s="294">
        <v>71</v>
      </c>
      <c r="Q46" s="342">
        <v>3214.17</v>
      </c>
      <c r="R46" s="377">
        <v>37.201041666666669</v>
      </c>
      <c r="S46" s="378">
        <v>29.760833333333338</v>
      </c>
      <c r="T46" s="379">
        <v>35.713000000000001</v>
      </c>
      <c r="U46" s="379">
        <v>53.569500000000005</v>
      </c>
      <c r="V46" s="379">
        <v>7.710981922382671</v>
      </c>
      <c r="W46" s="379">
        <v>37.47181525571601</v>
      </c>
      <c r="X46" s="340">
        <v>61.280481922382677</v>
      </c>
      <c r="Y46" s="343">
        <v>52</v>
      </c>
      <c r="Z46" s="339">
        <v>0</v>
      </c>
      <c r="AA46" s="344">
        <v>0.72061183184069244</v>
      </c>
      <c r="AB46" s="345"/>
      <c r="AC46" s="340">
        <v>52</v>
      </c>
      <c r="AD46" s="346">
        <v>0</v>
      </c>
      <c r="AE46" s="347">
        <v>0.72061183184069244</v>
      </c>
      <c r="AG46" s="381">
        <v>3237.5648380938633</v>
      </c>
      <c r="AH46" s="340">
        <v>98543.379759481977</v>
      </c>
      <c r="AI46" s="348">
        <v>1182520.5571137837</v>
      </c>
      <c r="AK46" s="382">
        <v>0.06</v>
      </c>
      <c r="AL46" s="350">
        <v>194.2538902856318</v>
      </c>
      <c r="AM46" s="350">
        <v>5912.6027855689181</v>
      </c>
      <c r="AN46" s="351">
        <v>70951.233426827021</v>
      </c>
      <c r="AP46" s="203">
        <v>0.86258576595741954</v>
      </c>
      <c r="AQ46" s="206">
        <v>0.90571505425529053</v>
      </c>
      <c r="AR46" s="206">
        <v>26.254954251328957</v>
      </c>
      <c r="AS46" s="206">
        <v>27.567701963895406</v>
      </c>
      <c r="AT46" s="206">
        <v>315.0594510159475</v>
      </c>
      <c r="AU46" s="208">
        <v>330.81242356674488</v>
      </c>
      <c r="AW46" s="349">
        <v>18</v>
      </c>
      <c r="AX46" s="350">
        <v>58.276167085689536</v>
      </c>
      <c r="AY46" s="350">
        <v>1773.7808356706753</v>
      </c>
      <c r="AZ46" s="351">
        <v>21285.370028048103</v>
      </c>
    </row>
    <row r="47" spans="2:52" x14ac:dyDescent="0.3">
      <c r="B47" s="374">
        <v>28</v>
      </c>
      <c r="C47" s="367">
        <v>2051</v>
      </c>
      <c r="D47" s="368">
        <v>19156.152936913339</v>
      </c>
      <c r="E47" s="369">
        <v>1.0000479478512796</v>
      </c>
      <c r="F47" s="370">
        <v>19157.071433285448</v>
      </c>
      <c r="G47" s="375">
        <v>167.67922170275952</v>
      </c>
      <c r="H47" s="368">
        <v>7093</v>
      </c>
      <c r="I47" s="371">
        <v>7542</v>
      </c>
      <c r="K47" s="339">
        <v>77109.819223826707</v>
      </c>
      <c r="L47" s="340">
        <v>0</v>
      </c>
      <c r="M47" s="338">
        <v>771.09819223826707</v>
      </c>
      <c r="N47" s="341">
        <v>0</v>
      </c>
      <c r="O47" s="294">
        <v>71</v>
      </c>
      <c r="Q47" s="342">
        <v>3212.24</v>
      </c>
      <c r="R47" s="377">
        <v>37.178703703703697</v>
      </c>
      <c r="S47" s="378">
        <v>29.742962962962959</v>
      </c>
      <c r="T47" s="379">
        <v>35.691555555555553</v>
      </c>
      <c r="U47" s="379">
        <v>53.537333333333329</v>
      </c>
      <c r="V47" s="379">
        <v>7.710981922382671</v>
      </c>
      <c r="W47" s="379">
        <v>37.453944885345628</v>
      </c>
      <c r="X47" s="340">
        <v>61.248315255716001</v>
      </c>
      <c r="Y47" s="343">
        <v>52</v>
      </c>
      <c r="Z47" s="339">
        <v>0</v>
      </c>
      <c r="AA47" s="344">
        <v>0.72026817087203132</v>
      </c>
      <c r="AB47" s="345"/>
      <c r="AC47" s="340">
        <v>52</v>
      </c>
      <c r="AD47" s="346">
        <v>0</v>
      </c>
      <c r="AE47" s="347">
        <v>0.72026817087203132</v>
      </c>
      <c r="AG47" s="381">
        <v>3236.0208380938625</v>
      </c>
      <c r="AH47" s="340">
        <v>98496.384259481929</v>
      </c>
      <c r="AI47" s="348">
        <v>1181956.6111137832</v>
      </c>
      <c r="AK47" s="382">
        <v>0.06</v>
      </c>
      <c r="AL47" s="350">
        <v>194.16125028563175</v>
      </c>
      <c r="AM47" s="350">
        <v>5909.783055568917</v>
      </c>
      <c r="AN47" s="351">
        <v>70917.396666827</v>
      </c>
      <c r="AP47" s="203">
        <v>0.8620682144978451</v>
      </c>
      <c r="AQ47" s="206">
        <v>0.90517162522273742</v>
      </c>
      <c r="AR47" s="206">
        <v>26.239201278778157</v>
      </c>
      <c r="AS47" s="206">
        <v>27.551161342717069</v>
      </c>
      <c r="AT47" s="206">
        <v>314.8704153453379</v>
      </c>
      <c r="AU47" s="208">
        <v>330.61393611260485</v>
      </c>
      <c r="AW47" s="349">
        <v>18</v>
      </c>
      <c r="AX47" s="350">
        <v>58.248375085689517</v>
      </c>
      <c r="AY47" s="350">
        <v>1772.9349166706745</v>
      </c>
      <c r="AZ47" s="351">
        <v>21275.219000048095</v>
      </c>
    </row>
    <row r="48" spans="2:52" x14ac:dyDescent="0.3">
      <c r="B48" s="374">
        <v>29</v>
      </c>
      <c r="C48" s="367">
        <v>2052</v>
      </c>
      <c r="D48" s="368">
        <v>19140.828014563805</v>
      </c>
      <c r="E48" s="369">
        <v>1.0000479478512796</v>
      </c>
      <c r="F48" s="372">
        <v>19141.745776138818</v>
      </c>
      <c r="G48" s="376">
        <v>167.67922170275952</v>
      </c>
      <c r="H48" s="368">
        <v>7087</v>
      </c>
      <c r="I48" s="371">
        <v>7536</v>
      </c>
      <c r="K48" s="352">
        <v>77109.819223826707</v>
      </c>
      <c r="L48" s="340">
        <v>0</v>
      </c>
      <c r="M48" s="338">
        <v>771.09819223826707</v>
      </c>
      <c r="N48" s="354">
        <v>0</v>
      </c>
      <c r="O48" s="294">
        <v>71</v>
      </c>
      <c r="Q48" s="355">
        <v>3209.67</v>
      </c>
      <c r="R48" s="377">
        <v>37.148958333333333</v>
      </c>
      <c r="S48" s="378">
        <v>29.719166666666666</v>
      </c>
      <c r="T48" s="379">
        <v>35.662999999999997</v>
      </c>
      <c r="U48" s="379">
        <v>53.494499999999995</v>
      </c>
      <c r="V48" s="379">
        <v>7.710981922382671</v>
      </c>
      <c r="W48" s="380">
        <v>37.430148589049338</v>
      </c>
      <c r="X48" s="353">
        <v>61.205481922382667</v>
      </c>
      <c r="Y48" s="356">
        <v>52</v>
      </c>
      <c r="Z48" s="352">
        <v>0</v>
      </c>
      <c r="AA48" s="357">
        <v>0.71981054978941039</v>
      </c>
      <c r="AB48" s="358"/>
      <c r="AC48" s="353">
        <v>52</v>
      </c>
      <c r="AD48" s="359">
        <v>0</v>
      </c>
      <c r="AE48" s="360">
        <v>0.71981054978941039</v>
      </c>
      <c r="AG48" s="381">
        <v>3233.9648380938629</v>
      </c>
      <c r="AH48" s="353">
        <v>98433.804759481965</v>
      </c>
      <c r="AI48" s="361">
        <v>1181205.6571137835</v>
      </c>
      <c r="AK48" s="382">
        <v>0.06</v>
      </c>
      <c r="AL48" s="363">
        <v>194.03789028563176</v>
      </c>
      <c r="AM48" s="363">
        <v>5906.0282855689175</v>
      </c>
      <c r="AN48" s="364">
        <v>70872.339426827006</v>
      </c>
      <c r="AP48" s="227">
        <v>0.86137855992624679</v>
      </c>
      <c r="AQ48" s="230">
        <v>0.90444748792255913</v>
      </c>
      <c r="AR48" s="230">
        <v>26.218209917755136</v>
      </c>
      <c r="AS48" s="230">
        <v>27.529120413642897</v>
      </c>
      <c r="AT48" s="230">
        <v>314.61851901306164</v>
      </c>
      <c r="AU48" s="232">
        <v>330.34944496371475</v>
      </c>
      <c r="AW48" s="362">
        <v>18</v>
      </c>
      <c r="AX48" s="363">
        <v>58.211367085689531</v>
      </c>
      <c r="AY48" s="363">
        <v>1771.8084856706753</v>
      </c>
      <c r="AZ48" s="364">
        <v>21261.701828048102</v>
      </c>
    </row>
    <row r="49" spans="2:52" x14ac:dyDescent="0.3">
      <c r="B49" s="391">
        <v>30</v>
      </c>
      <c r="C49" s="392">
        <v>2053</v>
      </c>
      <c r="D49" s="393">
        <v>19121.687186549239</v>
      </c>
      <c r="E49" s="394">
        <v>1.0000479478512796</v>
      </c>
      <c r="F49" s="395">
        <v>19122.604030362676</v>
      </c>
      <c r="G49" s="397">
        <v>167.67922170275952</v>
      </c>
      <c r="H49" s="393">
        <v>7080</v>
      </c>
      <c r="I49" s="396">
        <v>7528</v>
      </c>
      <c r="K49" s="398">
        <v>77109.819223826707</v>
      </c>
      <c r="L49" s="399">
        <v>0</v>
      </c>
      <c r="M49" s="400">
        <v>771.09819223826707</v>
      </c>
      <c r="N49" s="401">
        <v>0</v>
      </c>
      <c r="O49" s="402">
        <v>71</v>
      </c>
      <c r="Q49" s="403">
        <v>3206.46</v>
      </c>
      <c r="R49" s="549">
        <v>37.111805555555556</v>
      </c>
      <c r="S49" s="548">
        <v>29.689444444444447</v>
      </c>
      <c r="T49" s="404">
        <v>35.627333333333333</v>
      </c>
      <c r="U49" s="404">
        <v>53.441000000000003</v>
      </c>
      <c r="V49" s="404">
        <v>7.710981922382671</v>
      </c>
      <c r="W49" s="404">
        <v>37.400426366827119</v>
      </c>
      <c r="X49" s="399">
        <v>61.151981922382674</v>
      </c>
      <c r="Y49" s="399">
        <v>52</v>
      </c>
      <c r="Z49" s="399">
        <v>0</v>
      </c>
      <c r="AA49" s="405">
        <v>0.71923896859282921</v>
      </c>
      <c r="AB49" s="399"/>
      <c r="AC49" s="399">
        <v>52</v>
      </c>
      <c r="AD49" s="399">
        <v>0</v>
      </c>
      <c r="AE49" s="406">
        <v>0.71923896859282921</v>
      </c>
      <c r="AG49" s="407">
        <v>3231.3968380938632</v>
      </c>
      <c r="AH49" s="399">
        <v>98355.641259481956</v>
      </c>
      <c r="AI49" s="408">
        <v>1180267.6951137835</v>
      </c>
      <c r="AK49" s="409">
        <v>0.06</v>
      </c>
      <c r="AL49" s="410">
        <v>193.8838102856318</v>
      </c>
      <c r="AM49" s="410">
        <v>5901.3384755689176</v>
      </c>
      <c r="AN49" s="411">
        <v>70816.061706827008</v>
      </c>
      <c r="AP49" s="412">
        <v>0.86051718136632038</v>
      </c>
      <c r="AQ49" s="410">
        <v>0.9035430404346364</v>
      </c>
      <c r="AR49" s="410">
        <v>26.191991707837374</v>
      </c>
      <c r="AS49" s="410">
        <v>27.501591293229243</v>
      </c>
      <c r="AT49" s="410">
        <v>314.30390049404849</v>
      </c>
      <c r="AU49" s="411">
        <v>330.01909551875093</v>
      </c>
      <c r="AW49" s="412">
        <v>18</v>
      </c>
      <c r="AX49" s="410">
        <v>58.165143085689529</v>
      </c>
      <c r="AY49" s="410">
        <v>1770.4015426706749</v>
      </c>
      <c r="AZ49" s="411">
        <v>21244.818512048099</v>
      </c>
    </row>
    <row r="50" spans="2:52" ht="15.6" x14ac:dyDescent="0.3">
      <c r="AP50" s="135"/>
      <c r="AQ50" s="135"/>
      <c r="AR50" s="135"/>
      <c r="AS50" s="135"/>
      <c r="AT50" s="135"/>
      <c r="AU50" s="135"/>
    </row>
    <row r="51" spans="2:52" ht="15.6" x14ac:dyDescent="0.3">
      <c r="AP51" s="135"/>
      <c r="AQ51" s="135"/>
      <c r="AR51" s="135"/>
      <c r="AS51" s="135"/>
      <c r="AT51" s="135"/>
      <c r="AU51" s="135"/>
    </row>
    <row r="52" spans="2:52" ht="18" x14ac:dyDescent="0.3">
      <c r="B52" s="544" t="s">
        <v>531</v>
      </c>
      <c r="C52" s="296"/>
      <c r="D52" s="296"/>
      <c r="E52" s="296"/>
      <c r="F52" s="296"/>
      <c r="G52" s="296"/>
      <c r="H52" s="296"/>
      <c r="I52" s="296"/>
      <c r="J52" s="135"/>
      <c r="K52" s="135"/>
      <c r="L52" s="135"/>
      <c r="M52" s="13"/>
      <c r="N52" s="13"/>
      <c r="O52" s="13"/>
      <c r="P52" s="135"/>
      <c r="Q52" s="135"/>
      <c r="R52" s="135"/>
      <c r="S52" s="135"/>
      <c r="T52" s="135"/>
      <c r="U52" s="135"/>
      <c r="V52" s="135"/>
      <c r="W52" s="135"/>
      <c r="X52" s="135"/>
      <c r="Y52" s="13"/>
      <c r="Z52" s="13"/>
      <c r="AA52" s="13"/>
      <c r="AB52" s="13"/>
      <c r="AC52" s="13"/>
      <c r="AD52" s="13"/>
      <c r="AE52" s="13"/>
      <c r="AF52" s="135"/>
      <c r="AG52" s="135"/>
      <c r="AH52" s="135"/>
      <c r="AI52" s="135"/>
      <c r="AJ52" s="135"/>
      <c r="AO52" s="135"/>
      <c r="AP52" s="135"/>
      <c r="AQ52" s="135"/>
      <c r="AR52" s="135"/>
      <c r="AS52" s="135"/>
      <c r="AT52" s="135"/>
      <c r="AU52" s="135"/>
      <c r="AV52" s="135"/>
      <c r="AW52" s="680" t="s">
        <v>369</v>
      </c>
      <c r="AX52" s="681"/>
      <c r="AY52" s="681"/>
      <c r="AZ52" s="682"/>
    </row>
    <row r="53" spans="2:52" ht="15.6" x14ac:dyDescent="0.3"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"/>
      <c r="N53" s="13"/>
      <c r="O53" s="13"/>
      <c r="P53" s="135"/>
      <c r="Q53" s="135"/>
      <c r="R53" s="135"/>
      <c r="S53" s="135"/>
      <c r="T53" s="135"/>
      <c r="U53" s="135"/>
      <c r="V53" s="135"/>
      <c r="W53" s="135"/>
      <c r="X53" s="135"/>
      <c r="Y53" s="13"/>
      <c r="Z53" s="13"/>
      <c r="AA53" s="13"/>
      <c r="AB53" s="13"/>
      <c r="AC53" s="13"/>
      <c r="AD53" s="13"/>
      <c r="AE53" s="13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683" t="s">
        <v>375</v>
      </c>
      <c r="AX53" s="684"/>
      <c r="AY53" s="684"/>
      <c r="AZ53" s="685"/>
    </row>
    <row r="54" spans="2:52" ht="15.6" x14ac:dyDescent="0.3">
      <c r="B54" s="138" t="s">
        <v>465</v>
      </c>
      <c r="C54" s="135"/>
      <c r="D54" s="135"/>
      <c r="E54" s="135"/>
      <c r="F54" s="135"/>
      <c r="G54" s="135"/>
      <c r="H54" s="135"/>
      <c r="I54" s="135"/>
      <c r="J54" s="135"/>
      <c r="K54" s="105" t="s">
        <v>469</v>
      </c>
      <c r="P54" s="135"/>
      <c r="Q54" s="105" t="s">
        <v>470</v>
      </c>
      <c r="R54" s="135"/>
      <c r="S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686" t="s">
        <v>388</v>
      </c>
      <c r="AL54" s="687"/>
      <c r="AM54" s="687"/>
      <c r="AN54" s="688"/>
      <c r="AO54" s="135"/>
      <c r="AP54" s="671" t="s">
        <v>471</v>
      </c>
      <c r="AQ54" s="671"/>
      <c r="AR54" s="671"/>
      <c r="AS54" s="671"/>
      <c r="AT54" s="671"/>
      <c r="AU54" s="671"/>
      <c r="AV54" s="135"/>
      <c r="AW54" s="672" t="s">
        <v>472</v>
      </c>
      <c r="AX54" s="673"/>
      <c r="AY54" s="673"/>
      <c r="AZ54" s="674"/>
    </row>
    <row r="55" spans="2:52" ht="43.2" x14ac:dyDescent="0.3">
      <c r="B55" s="675" t="s">
        <v>357</v>
      </c>
      <c r="C55" s="676"/>
      <c r="D55" s="282" t="s">
        <v>358</v>
      </c>
      <c r="E55" s="282" t="s">
        <v>359</v>
      </c>
      <c r="F55" s="282" t="s">
        <v>466</v>
      </c>
      <c r="G55" s="282" t="s">
        <v>467</v>
      </c>
      <c r="H55" s="282" t="s">
        <v>362</v>
      </c>
      <c r="I55" s="283" t="s">
        <v>363</v>
      </c>
      <c r="J55" s="13"/>
      <c r="K55" s="297" t="s">
        <v>473</v>
      </c>
      <c r="L55" s="282" t="s">
        <v>474</v>
      </c>
      <c r="M55" s="282" t="s">
        <v>475</v>
      </c>
      <c r="N55" s="298" t="s">
        <v>413</v>
      </c>
      <c r="O55" s="283" t="s">
        <v>476</v>
      </c>
      <c r="P55" s="33"/>
      <c r="Q55" s="297" t="s">
        <v>477</v>
      </c>
      <c r="R55" s="299" t="s">
        <v>395</v>
      </c>
      <c r="S55" s="297" t="s">
        <v>478</v>
      </c>
      <c r="T55" s="282" t="s">
        <v>479</v>
      </c>
      <c r="U55" s="282" t="s">
        <v>480</v>
      </c>
      <c r="V55" s="282" t="s">
        <v>481</v>
      </c>
      <c r="W55" s="282" t="s">
        <v>482</v>
      </c>
      <c r="X55" s="282" t="s">
        <v>483</v>
      </c>
      <c r="Y55" s="283" t="s">
        <v>484</v>
      </c>
      <c r="Z55" s="299" t="s">
        <v>485</v>
      </c>
      <c r="AA55" s="299" t="s">
        <v>409</v>
      </c>
      <c r="AB55" s="299" t="s">
        <v>486</v>
      </c>
      <c r="AC55" s="282" t="s">
        <v>487</v>
      </c>
      <c r="AD55" s="282" t="s">
        <v>488</v>
      </c>
      <c r="AE55" s="300" t="s">
        <v>406</v>
      </c>
      <c r="AF55" s="137"/>
      <c r="AG55" s="301" t="s">
        <v>424</v>
      </c>
      <c r="AH55" s="282" t="s">
        <v>425</v>
      </c>
      <c r="AI55" s="300" t="s">
        <v>426</v>
      </c>
      <c r="AJ55" s="137"/>
      <c r="AK55" s="297" t="s">
        <v>427</v>
      </c>
      <c r="AL55" s="282" t="s">
        <v>428</v>
      </c>
      <c r="AM55" s="282" t="s">
        <v>429</v>
      </c>
      <c r="AN55" s="283" t="s">
        <v>430</v>
      </c>
      <c r="AO55" s="137"/>
      <c r="AP55" s="302" t="s">
        <v>489</v>
      </c>
      <c r="AQ55" s="303" t="s">
        <v>490</v>
      </c>
      <c r="AR55" s="303" t="s">
        <v>491</v>
      </c>
      <c r="AS55" s="303" t="s">
        <v>492</v>
      </c>
      <c r="AT55" s="303" t="s">
        <v>493</v>
      </c>
      <c r="AU55" s="304" t="s">
        <v>494</v>
      </c>
      <c r="AV55" s="137"/>
      <c r="AW55" s="305" t="s">
        <v>431</v>
      </c>
      <c r="AX55" s="306" t="s">
        <v>394</v>
      </c>
      <c r="AY55" s="306" t="s">
        <v>432</v>
      </c>
      <c r="AZ55" s="307" t="s">
        <v>433</v>
      </c>
    </row>
    <row r="56" spans="2:52" x14ac:dyDescent="0.3">
      <c r="B56" s="284" t="s">
        <v>364</v>
      </c>
      <c r="C56" s="285" t="s">
        <v>365</v>
      </c>
      <c r="D56" s="285" t="s">
        <v>366</v>
      </c>
      <c r="E56" s="285" t="s">
        <v>468</v>
      </c>
      <c r="F56" s="285" t="s">
        <v>366</v>
      </c>
      <c r="G56" s="285" t="s">
        <v>259</v>
      </c>
      <c r="H56" s="285" t="s">
        <v>368</v>
      </c>
      <c r="I56" s="286" t="s">
        <v>368</v>
      </c>
      <c r="J56" s="163"/>
      <c r="K56" s="284" t="s">
        <v>439</v>
      </c>
      <c r="L56" s="285" t="s">
        <v>439</v>
      </c>
      <c r="M56" s="285" t="s">
        <v>439</v>
      </c>
      <c r="N56" s="308" t="s">
        <v>438</v>
      </c>
      <c r="O56" s="286" t="s">
        <v>438</v>
      </c>
      <c r="P56" s="163"/>
      <c r="Q56" s="284" t="s">
        <v>440</v>
      </c>
      <c r="R56" s="309" t="s">
        <v>495</v>
      </c>
      <c r="S56" s="284" t="s">
        <v>495</v>
      </c>
      <c r="T56" s="285" t="s">
        <v>495</v>
      </c>
      <c r="U56" s="285" t="s">
        <v>495</v>
      </c>
      <c r="V56" s="285" t="s">
        <v>495</v>
      </c>
      <c r="W56" s="285" t="s">
        <v>495</v>
      </c>
      <c r="X56" s="285" t="s">
        <v>495</v>
      </c>
      <c r="Y56" s="286" t="s">
        <v>495</v>
      </c>
      <c r="Z56" s="309" t="s">
        <v>495</v>
      </c>
      <c r="AA56" s="309" t="s">
        <v>495</v>
      </c>
      <c r="AB56" s="309" t="s">
        <v>495</v>
      </c>
      <c r="AC56" s="285" t="s">
        <v>495</v>
      </c>
      <c r="AD56" s="308" t="s">
        <v>495</v>
      </c>
      <c r="AE56" s="286" t="s">
        <v>495</v>
      </c>
      <c r="AF56" s="163"/>
      <c r="AG56" s="310" t="s">
        <v>440</v>
      </c>
      <c r="AH56" s="285" t="s">
        <v>441</v>
      </c>
      <c r="AI56" s="311" t="s">
        <v>254</v>
      </c>
      <c r="AJ56" s="163"/>
      <c r="AK56" s="284" t="s">
        <v>442</v>
      </c>
      <c r="AL56" s="285" t="s">
        <v>443</v>
      </c>
      <c r="AM56" s="285" t="s">
        <v>444</v>
      </c>
      <c r="AN56" s="286" t="s">
        <v>445</v>
      </c>
      <c r="AO56" s="163"/>
      <c r="AP56" s="312" t="s">
        <v>440</v>
      </c>
      <c r="AQ56" s="313" t="s">
        <v>496</v>
      </c>
      <c r="AR56" s="313" t="s">
        <v>441</v>
      </c>
      <c r="AS56" s="313" t="s">
        <v>497</v>
      </c>
      <c r="AT56" s="313" t="s">
        <v>254</v>
      </c>
      <c r="AU56" s="314" t="s">
        <v>498</v>
      </c>
      <c r="AV56" s="163"/>
      <c r="AW56" s="315" t="s">
        <v>446</v>
      </c>
      <c r="AX56" s="316" t="s">
        <v>447</v>
      </c>
      <c r="AY56" s="316" t="s">
        <v>448</v>
      </c>
      <c r="AZ56" s="317" t="s">
        <v>449</v>
      </c>
    </row>
    <row r="57" spans="2:52" x14ac:dyDescent="0.3">
      <c r="B57" s="287">
        <v>0</v>
      </c>
      <c r="C57" s="288">
        <v>2023</v>
      </c>
      <c r="D57" s="289">
        <v>490.66281666420434</v>
      </c>
      <c r="E57" s="290">
        <v>0.98174794785127961</v>
      </c>
      <c r="F57" s="291">
        <v>481.70721334701125</v>
      </c>
      <c r="G57" s="292">
        <v>167.67922170275952</v>
      </c>
      <c r="H57" s="289">
        <v>178</v>
      </c>
      <c r="I57" s="293">
        <v>189</v>
      </c>
      <c r="K57" s="318">
        <v>4870.33</v>
      </c>
      <c r="L57" s="319">
        <v>0</v>
      </c>
      <c r="M57" s="292">
        <v>0</v>
      </c>
      <c r="N57" s="320">
        <v>0</v>
      </c>
      <c r="O57" s="293">
        <v>0</v>
      </c>
      <c r="Q57" s="321">
        <v>80.77</v>
      </c>
      <c r="R57" s="322">
        <v>0.93483796296296295</v>
      </c>
      <c r="S57" s="323">
        <v>0.74787037037037041</v>
      </c>
      <c r="T57" s="319">
        <v>0.89744444444444449</v>
      </c>
      <c r="U57" s="319">
        <v>1.3461666666666667</v>
      </c>
      <c r="V57" s="319">
        <v>0.48703300000000005</v>
      </c>
      <c r="W57" s="319">
        <v>1.2349033703703705</v>
      </c>
      <c r="X57" s="319">
        <v>1.8331996666666668</v>
      </c>
      <c r="Y57" s="324">
        <v>1.5</v>
      </c>
      <c r="Z57" s="323">
        <v>0</v>
      </c>
      <c r="AA57" s="325">
        <v>0.82326891358024701</v>
      </c>
      <c r="AB57" s="326"/>
      <c r="AC57" s="319">
        <v>1.5</v>
      </c>
      <c r="AD57" s="327">
        <v>0</v>
      </c>
      <c r="AE57" s="328">
        <v>0.82326891358024701</v>
      </c>
      <c r="AG57" s="329">
        <v>106.69565120000001</v>
      </c>
      <c r="AH57" s="330">
        <v>3247.5488834000007</v>
      </c>
      <c r="AI57" s="331">
        <v>38970.586600800008</v>
      </c>
      <c r="AK57" s="332">
        <v>0.06</v>
      </c>
      <c r="AL57" s="333">
        <v>6.4017390720000007</v>
      </c>
      <c r="AM57" s="333">
        <v>194.85293300399999</v>
      </c>
      <c r="AN57" s="334">
        <v>2338.235196048</v>
      </c>
      <c r="AP57" s="335">
        <v>2.1676824600615503E-2</v>
      </c>
      <c r="AQ57" s="336">
        <v>2.276066583064628E-2</v>
      </c>
      <c r="AR57" s="336">
        <v>0.65978834878123438</v>
      </c>
      <c r="AS57" s="336">
        <v>0.69277776622029619</v>
      </c>
      <c r="AT57" s="336">
        <v>7.9174601853748126</v>
      </c>
      <c r="AU57" s="337">
        <v>8.3133331946435547</v>
      </c>
      <c r="AW57" s="332">
        <v>18</v>
      </c>
      <c r="AX57" s="333">
        <v>1.9205217216000001</v>
      </c>
      <c r="AY57" s="333">
        <v>58.455879901200007</v>
      </c>
      <c r="AZ57" s="334">
        <v>701.47055881440008</v>
      </c>
    </row>
    <row r="58" spans="2:52" x14ac:dyDescent="0.3">
      <c r="B58" s="374">
        <v>1</v>
      </c>
      <c r="C58" s="367">
        <v>2024</v>
      </c>
      <c r="D58" s="368">
        <v>493.99932381752086</v>
      </c>
      <c r="E58" s="369">
        <v>0.99174794785127962</v>
      </c>
      <c r="F58" s="370">
        <v>489.92281563594605</v>
      </c>
      <c r="G58" s="375">
        <v>167.67922170275952</v>
      </c>
      <c r="H58" s="368">
        <v>181</v>
      </c>
      <c r="I58" s="371">
        <v>192</v>
      </c>
      <c r="K58" s="339">
        <v>4917.1017870036103</v>
      </c>
      <c r="L58" s="340">
        <v>46.771787003610122</v>
      </c>
      <c r="M58" s="338">
        <v>49.171017870036103</v>
      </c>
      <c r="N58" s="341">
        <v>3</v>
      </c>
      <c r="O58" s="294">
        <v>2</v>
      </c>
      <c r="Q58" s="342">
        <v>82.15</v>
      </c>
      <c r="R58" s="377">
        <v>0.95081018518518534</v>
      </c>
      <c r="S58" s="378">
        <v>0.7606481481481483</v>
      </c>
      <c r="T58" s="379">
        <v>0.91277777777777791</v>
      </c>
      <c r="U58" s="379">
        <v>1.3691666666666669</v>
      </c>
      <c r="V58" s="379">
        <v>0.49171017870036104</v>
      </c>
      <c r="W58" s="379">
        <v>1.2523583268485092</v>
      </c>
      <c r="X58" s="340">
        <v>1.8608768453670279</v>
      </c>
      <c r="Y58" s="343">
        <v>1.5</v>
      </c>
      <c r="Z58" s="339">
        <v>0</v>
      </c>
      <c r="AA58" s="344">
        <v>0.83490555123233945</v>
      </c>
      <c r="AB58" s="345"/>
      <c r="AC58" s="340">
        <v>1.5</v>
      </c>
      <c r="AD58" s="346">
        <v>0</v>
      </c>
      <c r="AE58" s="347">
        <v>0.83490555123233945</v>
      </c>
      <c r="AG58" s="381">
        <v>108.20375943971121</v>
      </c>
      <c r="AH58" s="340">
        <v>3293.4519279462097</v>
      </c>
      <c r="AI58" s="348">
        <v>39521.423135354518</v>
      </c>
      <c r="AK58" s="382">
        <v>0.06</v>
      </c>
      <c r="AL58" s="350">
        <v>6.4922255663826718</v>
      </c>
      <c r="AM58" s="350">
        <v>197.60711567677257</v>
      </c>
      <c r="AN58" s="351">
        <v>2371.2853881212709</v>
      </c>
      <c r="AP58" s="203">
        <v>2.2046526703617574E-2</v>
      </c>
      <c r="AQ58" s="206">
        <v>2.3148853038798455E-2</v>
      </c>
      <c r="AR58" s="206">
        <v>0.67104115654135998</v>
      </c>
      <c r="AS58" s="206">
        <v>0.70459321436842792</v>
      </c>
      <c r="AT58" s="206">
        <v>8.0524938784963194</v>
      </c>
      <c r="AU58" s="208">
        <v>8.4551185724211351</v>
      </c>
      <c r="AW58" s="349">
        <v>18</v>
      </c>
      <c r="AX58" s="350">
        <v>1.9476676699148017</v>
      </c>
      <c r="AY58" s="350">
        <v>59.282134703031772</v>
      </c>
      <c r="AZ58" s="351">
        <v>711.38561643638127</v>
      </c>
    </row>
    <row r="59" spans="2:52" x14ac:dyDescent="0.3">
      <c r="B59" s="374">
        <v>2</v>
      </c>
      <c r="C59" s="367">
        <v>2025</v>
      </c>
      <c r="D59" s="368">
        <v>497.21031942233475</v>
      </c>
      <c r="E59" s="369">
        <v>1.0000479478512796</v>
      </c>
      <c r="F59" s="370">
        <v>497.23415958878508</v>
      </c>
      <c r="G59" s="375">
        <v>167.67922170275952</v>
      </c>
      <c r="H59" s="368">
        <v>184</v>
      </c>
      <c r="I59" s="371">
        <v>196</v>
      </c>
      <c r="K59" s="339">
        <v>4963.8735740072207</v>
      </c>
      <c r="L59" s="340">
        <v>46.771787003610122</v>
      </c>
      <c r="M59" s="338">
        <v>49.638735740072207</v>
      </c>
      <c r="N59" s="341">
        <v>3</v>
      </c>
      <c r="O59" s="294">
        <v>2</v>
      </c>
      <c r="Q59" s="342">
        <v>83.38</v>
      </c>
      <c r="R59" s="377">
        <v>0.96504629629629624</v>
      </c>
      <c r="S59" s="378">
        <v>0.77203703703703708</v>
      </c>
      <c r="T59" s="379">
        <v>0.9264444444444444</v>
      </c>
      <c r="U59" s="379">
        <v>1.3896666666666666</v>
      </c>
      <c r="V59" s="379">
        <v>0.4963873574007221</v>
      </c>
      <c r="W59" s="379">
        <v>1.2684243944377591</v>
      </c>
      <c r="X59" s="340">
        <v>1.8860540240673886</v>
      </c>
      <c r="Y59" s="343">
        <v>1.5</v>
      </c>
      <c r="Z59" s="339">
        <v>0</v>
      </c>
      <c r="AA59" s="344">
        <v>0.84561626295850612</v>
      </c>
      <c r="AB59" s="345"/>
      <c r="AC59" s="340">
        <v>1.5</v>
      </c>
      <c r="AD59" s="346">
        <v>0</v>
      </c>
      <c r="AE59" s="347">
        <v>0.84561626295850612</v>
      </c>
      <c r="AG59" s="381">
        <v>109.59186767942239</v>
      </c>
      <c r="AH59" s="340">
        <v>3335.702472492419</v>
      </c>
      <c r="AI59" s="348">
        <v>40028.429669909026</v>
      </c>
      <c r="AK59" s="382">
        <v>0.06</v>
      </c>
      <c r="AL59" s="350">
        <v>6.5755120607653437</v>
      </c>
      <c r="AM59" s="350">
        <v>200.14214834954512</v>
      </c>
      <c r="AN59" s="351">
        <v>2401.7057801945416</v>
      </c>
      <c r="AP59" s="203">
        <v>2.237553718149533E-2</v>
      </c>
      <c r="AQ59" s="206">
        <v>2.3494314040570098E-2</v>
      </c>
      <c r="AR59" s="206">
        <v>0.68105541296176408</v>
      </c>
      <c r="AS59" s="206">
        <v>0.7151081836098524</v>
      </c>
      <c r="AT59" s="206">
        <v>8.172664955541169</v>
      </c>
      <c r="AU59" s="208">
        <v>8.5812982033182283</v>
      </c>
      <c r="AW59" s="349">
        <v>18</v>
      </c>
      <c r="AX59" s="350">
        <v>1.9726536182296028</v>
      </c>
      <c r="AY59" s="350">
        <v>60.042644504863539</v>
      </c>
      <c r="AZ59" s="351">
        <v>720.51173405836244</v>
      </c>
    </row>
    <row r="60" spans="2:52" x14ac:dyDescent="0.3">
      <c r="B60" s="374">
        <v>3</v>
      </c>
      <c r="C60" s="367">
        <v>2026</v>
      </c>
      <c r="D60" s="368">
        <v>500.29302340275319</v>
      </c>
      <c r="E60" s="369">
        <v>1.0000479478512796</v>
      </c>
      <c r="F60" s="370">
        <v>500.31701137823552</v>
      </c>
      <c r="G60" s="375">
        <v>167.67922170275952</v>
      </c>
      <c r="H60" s="368">
        <v>185</v>
      </c>
      <c r="I60" s="371">
        <v>197</v>
      </c>
      <c r="K60" s="339">
        <v>4979.4641696750905</v>
      </c>
      <c r="L60" s="340">
        <v>15.590595667870041</v>
      </c>
      <c r="M60" s="338">
        <v>49.794641696750908</v>
      </c>
      <c r="N60" s="341">
        <v>1</v>
      </c>
      <c r="O60" s="294">
        <v>2</v>
      </c>
      <c r="Q60" s="342">
        <v>83.89</v>
      </c>
      <c r="R60" s="377">
        <v>0.97094907407407405</v>
      </c>
      <c r="S60" s="378">
        <v>0.77675925925925926</v>
      </c>
      <c r="T60" s="379">
        <v>0.93211111111111111</v>
      </c>
      <c r="U60" s="379">
        <v>1.3981666666666666</v>
      </c>
      <c r="V60" s="379">
        <v>0.49794641696750902</v>
      </c>
      <c r="W60" s="379">
        <v>1.2747056762267683</v>
      </c>
      <c r="X60" s="340">
        <v>1.8961130836341755</v>
      </c>
      <c r="Y60" s="343">
        <v>1.5</v>
      </c>
      <c r="Z60" s="339">
        <v>0</v>
      </c>
      <c r="AA60" s="344">
        <v>0.84980378415117885</v>
      </c>
      <c r="AB60" s="345"/>
      <c r="AC60" s="340">
        <v>1.5</v>
      </c>
      <c r="AD60" s="346">
        <v>0</v>
      </c>
      <c r="AE60" s="347">
        <v>0.84980378415117885</v>
      </c>
      <c r="AG60" s="381">
        <v>110.13457042599279</v>
      </c>
      <c r="AH60" s="340">
        <v>3352.2209873411557</v>
      </c>
      <c r="AI60" s="348">
        <v>40226.651848093868</v>
      </c>
      <c r="AK60" s="382">
        <v>0.06</v>
      </c>
      <c r="AL60" s="350">
        <v>6.6080742255595668</v>
      </c>
      <c r="AM60" s="350">
        <v>201.13325924046933</v>
      </c>
      <c r="AN60" s="351">
        <v>2413.5991108856319</v>
      </c>
      <c r="AP60" s="203">
        <v>2.2514265512020598E-2</v>
      </c>
      <c r="AQ60" s="206">
        <v>2.363997878762163E-2</v>
      </c>
      <c r="AR60" s="206">
        <v>0.68527795652212697</v>
      </c>
      <c r="AS60" s="206">
        <v>0.71954185434823337</v>
      </c>
      <c r="AT60" s="206">
        <v>8.2233354782655237</v>
      </c>
      <c r="AU60" s="208">
        <v>8.6345022521788</v>
      </c>
      <c r="AW60" s="349">
        <v>18</v>
      </c>
      <c r="AX60" s="350">
        <v>1.98242226766787</v>
      </c>
      <c r="AY60" s="350">
        <v>60.339977772140792</v>
      </c>
      <c r="AZ60" s="351">
        <v>724.07973326568947</v>
      </c>
    </row>
    <row r="61" spans="2:52" x14ac:dyDescent="0.3">
      <c r="B61" s="374">
        <v>4</v>
      </c>
      <c r="C61" s="367">
        <v>2027</v>
      </c>
      <c r="D61" s="368">
        <v>503.24475224082948</v>
      </c>
      <c r="E61" s="369">
        <v>1.0000479478512796</v>
      </c>
      <c r="F61" s="370">
        <v>503.26888174536714</v>
      </c>
      <c r="G61" s="375">
        <v>167.67922170275952</v>
      </c>
      <c r="H61" s="368">
        <v>186</v>
      </c>
      <c r="I61" s="371">
        <v>198</v>
      </c>
      <c r="K61" s="339">
        <v>4995.0547653429603</v>
      </c>
      <c r="L61" s="340">
        <v>15.590595667870041</v>
      </c>
      <c r="M61" s="338">
        <v>49.950547653429602</v>
      </c>
      <c r="N61" s="341">
        <v>1</v>
      </c>
      <c r="O61" s="294">
        <v>2</v>
      </c>
      <c r="Q61" s="342">
        <v>84.39</v>
      </c>
      <c r="R61" s="377">
        <v>0.97673611111111114</v>
      </c>
      <c r="S61" s="378">
        <v>0.78138888888888891</v>
      </c>
      <c r="T61" s="379">
        <v>0.93766666666666665</v>
      </c>
      <c r="U61" s="379">
        <v>1.4064999999999999</v>
      </c>
      <c r="V61" s="379">
        <v>0.49950547653429606</v>
      </c>
      <c r="W61" s="379">
        <v>1.280894365423185</v>
      </c>
      <c r="X61" s="340">
        <v>1.906005476534296</v>
      </c>
      <c r="Y61" s="343">
        <v>1.5</v>
      </c>
      <c r="Z61" s="339">
        <v>0</v>
      </c>
      <c r="AA61" s="344">
        <v>0.85392957694879001</v>
      </c>
      <c r="AB61" s="345"/>
      <c r="AC61" s="340">
        <v>1.5</v>
      </c>
      <c r="AD61" s="346">
        <v>0</v>
      </c>
      <c r="AE61" s="347">
        <v>0.85392957694879001</v>
      </c>
      <c r="AG61" s="381">
        <v>110.66927317256319</v>
      </c>
      <c r="AH61" s="340">
        <v>3368.4960021898919</v>
      </c>
      <c r="AI61" s="348">
        <v>40421.952026278705</v>
      </c>
      <c r="AK61" s="382">
        <v>0.06</v>
      </c>
      <c r="AL61" s="350">
        <v>6.6401563903537912</v>
      </c>
      <c r="AM61" s="350">
        <v>202.10976013139353</v>
      </c>
      <c r="AN61" s="351">
        <v>2425.3171215767225</v>
      </c>
      <c r="AP61" s="203">
        <v>2.2647099678541519E-2</v>
      </c>
      <c r="AQ61" s="206">
        <v>2.3779454662468596E-2</v>
      </c>
      <c r="AR61" s="206">
        <v>0.68932109646560746</v>
      </c>
      <c r="AS61" s="206">
        <v>0.72378715128888782</v>
      </c>
      <c r="AT61" s="206">
        <v>8.2718531575872891</v>
      </c>
      <c r="AU61" s="208">
        <v>8.6854458154666538</v>
      </c>
      <c r="AW61" s="349">
        <v>18</v>
      </c>
      <c r="AX61" s="350">
        <v>1.9920469171061372</v>
      </c>
      <c r="AY61" s="350">
        <v>60.632928039418054</v>
      </c>
      <c r="AZ61" s="351">
        <v>727.59513647301662</v>
      </c>
    </row>
    <row r="62" spans="2:52" x14ac:dyDescent="0.3">
      <c r="B62" s="374">
        <v>5</v>
      </c>
      <c r="C62" s="367">
        <v>2028</v>
      </c>
      <c r="D62" s="368">
        <v>506.0629228533781</v>
      </c>
      <c r="E62" s="369">
        <v>1.0000479478512796</v>
      </c>
      <c r="F62" s="370">
        <v>506.08718748314118</v>
      </c>
      <c r="G62" s="375">
        <v>167.67922170275952</v>
      </c>
      <c r="H62" s="368">
        <v>187</v>
      </c>
      <c r="I62" s="371">
        <v>199</v>
      </c>
      <c r="K62" s="339">
        <v>5010.6453610108301</v>
      </c>
      <c r="L62" s="340">
        <v>15.590595667870041</v>
      </c>
      <c r="M62" s="338">
        <v>50.106453610108304</v>
      </c>
      <c r="N62" s="341">
        <v>1</v>
      </c>
      <c r="O62" s="294">
        <v>2</v>
      </c>
      <c r="Q62" s="342">
        <v>84.86</v>
      </c>
      <c r="R62" s="377">
        <v>0.98217592592592584</v>
      </c>
      <c r="S62" s="378">
        <v>0.78574074074074074</v>
      </c>
      <c r="T62" s="379">
        <v>0.94288888888888889</v>
      </c>
      <c r="U62" s="379">
        <v>1.4143333333333334</v>
      </c>
      <c r="V62" s="379">
        <v>0.50106453610108304</v>
      </c>
      <c r="W62" s="379">
        <v>1.2868052768418239</v>
      </c>
      <c r="X62" s="340">
        <v>1.9153978694344165</v>
      </c>
      <c r="Y62" s="343">
        <v>1.5</v>
      </c>
      <c r="Z62" s="339">
        <v>0</v>
      </c>
      <c r="AA62" s="344">
        <v>0.85787018456121589</v>
      </c>
      <c r="AB62" s="345"/>
      <c r="AC62" s="340">
        <v>1.5</v>
      </c>
      <c r="AD62" s="346">
        <v>0</v>
      </c>
      <c r="AE62" s="347">
        <v>0.85787018456121589</v>
      </c>
      <c r="AG62" s="381">
        <v>111.1799759191336</v>
      </c>
      <c r="AH62" s="340">
        <v>3384.0405170386289</v>
      </c>
      <c r="AI62" s="348">
        <v>40608.486204463545</v>
      </c>
      <c r="AK62" s="382">
        <v>0.06</v>
      </c>
      <c r="AL62" s="350">
        <v>6.6707985551480151</v>
      </c>
      <c r="AM62" s="350">
        <v>203.04243102231771</v>
      </c>
      <c r="AN62" s="351">
        <v>2436.5091722678126</v>
      </c>
      <c r="AP62" s="203">
        <v>2.2773923436741353E-2</v>
      </c>
      <c r="AQ62" s="206">
        <v>2.391261960857842E-2</v>
      </c>
      <c r="AR62" s="206">
        <v>0.6931812946058149</v>
      </c>
      <c r="AS62" s="206">
        <v>0.72784035933610569</v>
      </c>
      <c r="AT62" s="206">
        <v>8.3181755352697788</v>
      </c>
      <c r="AU62" s="208">
        <v>8.7340843120332678</v>
      </c>
      <c r="AW62" s="349">
        <v>18</v>
      </c>
      <c r="AX62" s="350">
        <v>2.0012395665444047</v>
      </c>
      <c r="AY62" s="350">
        <v>60.912729306695319</v>
      </c>
      <c r="AZ62" s="351">
        <v>730.95275168034379</v>
      </c>
    </row>
    <row r="63" spans="2:52" x14ac:dyDescent="0.3">
      <c r="B63" s="374">
        <v>6</v>
      </c>
      <c r="C63" s="367">
        <v>2029</v>
      </c>
      <c r="D63" s="368">
        <v>508.69445005221576</v>
      </c>
      <c r="E63" s="369">
        <v>1.0000479478512796</v>
      </c>
      <c r="F63" s="370">
        <v>508.71884085805362</v>
      </c>
      <c r="G63" s="375">
        <v>167.67922170275952</v>
      </c>
      <c r="H63" s="368">
        <v>188</v>
      </c>
      <c r="I63" s="371">
        <v>200</v>
      </c>
      <c r="K63" s="339">
        <v>5026.2359566786999</v>
      </c>
      <c r="L63" s="340">
        <v>15.590595667870041</v>
      </c>
      <c r="M63" s="338">
        <v>50.262359566786998</v>
      </c>
      <c r="N63" s="341">
        <v>1</v>
      </c>
      <c r="O63" s="294">
        <v>2</v>
      </c>
      <c r="Q63" s="342">
        <v>85.3</v>
      </c>
      <c r="R63" s="377">
        <v>0.98726851851851838</v>
      </c>
      <c r="S63" s="378">
        <v>0.78981481481481475</v>
      </c>
      <c r="T63" s="379">
        <v>0.94777777777777761</v>
      </c>
      <c r="U63" s="379">
        <v>1.4216666666666664</v>
      </c>
      <c r="V63" s="379">
        <v>0.50262359566786996</v>
      </c>
      <c r="W63" s="379">
        <v>1.2924384104826847</v>
      </c>
      <c r="X63" s="340">
        <v>1.9242902623345364</v>
      </c>
      <c r="Y63" s="343">
        <v>1.5</v>
      </c>
      <c r="Z63" s="339">
        <v>0</v>
      </c>
      <c r="AA63" s="344">
        <v>0.86162560698845647</v>
      </c>
      <c r="AB63" s="345"/>
      <c r="AC63" s="340">
        <v>1.5</v>
      </c>
      <c r="AD63" s="346">
        <v>0</v>
      </c>
      <c r="AE63" s="347">
        <v>0.86162560698845647</v>
      </c>
      <c r="AG63" s="381">
        <v>111.66667866570397</v>
      </c>
      <c r="AH63" s="340">
        <v>3398.8545318873644</v>
      </c>
      <c r="AI63" s="348">
        <v>40786.254382648374</v>
      </c>
      <c r="AK63" s="382">
        <v>0.06</v>
      </c>
      <c r="AL63" s="350">
        <v>6.7000007199422376</v>
      </c>
      <c r="AM63" s="350">
        <v>203.93127191324186</v>
      </c>
      <c r="AN63" s="351">
        <v>2447.1752629589023</v>
      </c>
      <c r="AP63" s="203">
        <v>2.2892347838612413E-2</v>
      </c>
      <c r="AQ63" s="206">
        <v>2.4036965230543033E-2</v>
      </c>
      <c r="AR63" s="206">
        <v>0.69678583733776522</v>
      </c>
      <c r="AS63" s="206">
        <v>0.7316251292046535</v>
      </c>
      <c r="AT63" s="206">
        <v>8.3614300480531831</v>
      </c>
      <c r="AU63" s="208">
        <v>8.7795015504558425</v>
      </c>
      <c r="AW63" s="349">
        <v>18</v>
      </c>
      <c r="AX63" s="350">
        <v>2.0100002159826711</v>
      </c>
      <c r="AY63" s="350">
        <v>61.179381573972556</v>
      </c>
      <c r="AZ63" s="351">
        <v>734.15257888767064</v>
      </c>
    </row>
    <row r="64" spans="2:52" x14ac:dyDescent="0.3">
      <c r="B64" s="374">
        <v>7</v>
      </c>
      <c r="C64" s="367">
        <v>2030</v>
      </c>
      <c r="D64" s="368">
        <v>511.23792230247676</v>
      </c>
      <c r="E64" s="369">
        <v>1.0000479478512796</v>
      </c>
      <c r="F64" s="370">
        <v>511.2624350623438</v>
      </c>
      <c r="G64" s="375">
        <v>167.67922170275952</v>
      </c>
      <c r="H64" s="368">
        <v>189</v>
      </c>
      <c r="I64" s="371">
        <v>201</v>
      </c>
      <c r="K64" s="339">
        <v>5041.8265523465698</v>
      </c>
      <c r="L64" s="340">
        <v>15.590595667870041</v>
      </c>
      <c r="M64" s="338">
        <v>50.418265523465699</v>
      </c>
      <c r="N64" s="341">
        <v>1</v>
      </c>
      <c r="O64" s="294">
        <v>2</v>
      </c>
      <c r="Q64" s="342">
        <v>85.73</v>
      </c>
      <c r="R64" s="377">
        <v>0.99224537037037031</v>
      </c>
      <c r="S64" s="378">
        <v>0.79379629629629633</v>
      </c>
      <c r="T64" s="379">
        <v>0.9525555555555556</v>
      </c>
      <c r="U64" s="379">
        <v>1.4288333333333334</v>
      </c>
      <c r="V64" s="379">
        <v>0.504182655234657</v>
      </c>
      <c r="W64" s="379">
        <v>1.2979789515309532</v>
      </c>
      <c r="X64" s="340">
        <v>1.9330159885679903</v>
      </c>
      <c r="Y64" s="343">
        <v>1.5</v>
      </c>
      <c r="Z64" s="339">
        <v>0</v>
      </c>
      <c r="AA64" s="344">
        <v>0.86531930102063548</v>
      </c>
      <c r="AB64" s="345"/>
      <c r="AC64" s="340">
        <v>1.5</v>
      </c>
      <c r="AD64" s="346">
        <v>0</v>
      </c>
      <c r="AE64" s="347">
        <v>0.86531930102063548</v>
      </c>
      <c r="AG64" s="381">
        <v>112.14538141227436</v>
      </c>
      <c r="AH64" s="340">
        <v>3413.4250467361012</v>
      </c>
      <c r="AI64" s="348">
        <v>40961.100560833213</v>
      </c>
      <c r="AK64" s="382">
        <v>0.06</v>
      </c>
      <c r="AL64" s="350">
        <v>6.7287228847364613</v>
      </c>
      <c r="AM64" s="350">
        <v>204.80550280416605</v>
      </c>
      <c r="AN64" s="351">
        <v>2457.6660336499926</v>
      </c>
      <c r="AP64" s="203">
        <v>2.300680957780547E-2</v>
      </c>
      <c r="AQ64" s="206">
        <v>2.4157150056695744E-2</v>
      </c>
      <c r="AR64" s="206">
        <v>0.70026976652445405</v>
      </c>
      <c r="AS64" s="206">
        <v>0.7352832548506768</v>
      </c>
      <c r="AT64" s="206">
        <v>8.4032371982934482</v>
      </c>
      <c r="AU64" s="208">
        <v>8.8233990582081212</v>
      </c>
      <c r="AW64" s="349">
        <v>18</v>
      </c>
      <c r="AX64" s="350">
        <v>2.0186168654209382</v>
      </c>
      <c r="AY64" s="350">
        <v>61.44165084124981</v>
      </c>
      <c r="AZ64" s="351">
        <v>737.29981009499772</v>
      </c>
    </row>
    <row r="65" spans="2:52" x14ac:dyDescent="0.3">
      <c r="B65" s="374">
        <v>8</v>
      </c>
      <c r="C65" s="367">
        <v>2031</v>
      </c>
      <c r="D65" s="368">
        <v>513.58961674506816</v>
      </c>
      <c r="E65" s="369">
        <v>1.0000479478512796</v>
      </c>
      <c r="F65" s="370">
        <v>513.61424226363056</v>
      </c>
      <c r="G65" s="375">
        <v>167.67922170275952</v>
      </c>
      <c r="H65" s="368">
        <v>190</v>
      </c>
      <c r="I65" s="371">
        <v>202</v>
      </c>
      <c r="K65" s="339">
        <v>5057.4171480144396</v>
      </c>
      <c r="L65" s="340">
        <v>15.590595667870041</v>
      </c>
      <c r="M65" s="338">
        <v>50.5741714801444</v>
      </c>
      <c r="N65" s="341">
        <v>1</v>
      </c>
      <c r="O65" s="294">
        <v>2</v>
      </c>
      <c r="Q65" s="342">
        <v>86.12</v>
      </c>
      <c r="R65" s="377">
        <v>0.99675925925925934</v>
      </c>
      <c r="S65" s="378">
        <v>0.79740740740740756</v>
      </c>
      <c r="T65" s="379">
        <v>0.95688888888888901</v>
      </c>
      <c r="U65" s="379">
        <v>1.4353333333333336</v>
      </c>
      <c r="V65" s="379">
        <v>0.50574171480144403</v>
      </c>
      <c r="W65" s="379">
        <v>1.3031491222088516</v>
      </c>
      <c r="X65" s="340">
        <v>1.9410750481347776</v>
      </c>
      <c r="Y65" s="343">
        <v>1.5</v>
      </c>
      <c r="Z65" s="339">
        <v>0</v>
      </c>
      <c r="AA65" s="344">
        <v>0.86876608147256773</v>
      </c>
      <c r="AB65" s="345"/>
      <c r="AC65" s="340">
        <v>1.5</v>
      </c>
      <c r="AD65" s="346">
        <v>0</v>
      </c>
      <c r="AE65" s="347">
        <v>0.86876608147256773</v>
      </c>
      <c r="AG65" s="381">
        <v>112.59208415884478</v>
      </c>
      <c r="AH65" s="340">
        <v>3427.0215615848379</v>
      </c>
      <c r="AI65" s="348">
        <v>41124.258739018056</v>
      </c>
      <c r="AK65" s="382">
        <v>0.06</v>
      </c>
      <c r="AL65" s="350">
        <v>6.7555250495306867</v>
      </c>
      <c r="AM65" s="350">
        <v>205.62129369509026</v>
      </c>
      <c r="AN65" s="351">
        <v>2467.4555243410832</v>
      </c>
      <c r="AP65" s="203">
        <v>2.3112640901863376E-2</v>
      </c>
      <c r="AQ65" s="206">
        <v>2.4268272946956545E-2</v>
      </c>
      <c r="AR65" s="206">
        <v>0.70349100745046655</v>
      </c>
      <c r="AS65" s="206">
        <v>0.73866555782298982</v>
      </c>
      <c r="AT65" s="206">
        <v>8.4418920894055987</v>
      </c>
      <c r="AU65" s="208">
        <v>8.8639866938758782</v>
      </c>
      <c r="AW65" s="349">
        <v>18</v>
      </c>
      <c r="AX65" s="350">
        <v>2.0266575148592061</v>
      </c>
      <c r="AY65" s="350">
        <v>61.68638810852709</v>
      </c>
      <c r="AZ65" s="351">
        <v>740.23665730232506</v>
      </c>
    </row>
    <row r="66" spans="2:52" x14ac:dyDescent="0.3">
      <c r="B66" s="374">
        <v>9</v>
      </c>
      <c r="C66" s="367">
        <v>2032</v>
      </c>
      <c r="D66" s="368">
        <v>515.84941105874634</v>
      </c>
      <c r="E66" s="369">
        <v>1.0000479478512796</v>
      </c>
      <c r="F66" s="370">
        <v>515.87414492959044</v>
      </c>
      <c r="G66" s="375">
        <v>167.67922170275952</v>
      </c>
      <c r="H66" s="368">
        <v>191</v>
      </c>
      <c r="I66" s="371">
        <v>203</v>
      </c>
      <c r="K66" s="339">
        <v>5073.0077436823094</v>
      </c>
      <c r="L66" s="340">
        <v>15.590595667870041</v>
      </c>
      <c r="M66" s="338">
        <v>50.730077436823095</v>
      </c>
      <c r="N66" s="341">
        <v>1</v>
      </c>
      <c r="O66" s="294">
        <v>2</v>
      </c>
      <c r="Q66" s="342">
        <v>86.5</v>
      </c>
      <c r="R66" s="377">
        <v>1.0011574074074074</v>
      </c>
      <c r="S66" s="378">
        <v>0.80092592592592604</v>
      </c>
      <c r="T66" s="379">
        <v>0.96111111111111125</v>
      </c>
      <c r="U66" s="379">
        <v>1.4416666666666669</v>
      </c>
      <c r="V66" s="379">
        <v>0.50730077436823096</v>
      </c>
      <c r="W66" s="379">
        <v>1.308226700294157</v>
      </c>
      <c r="X66" s="340">
        <v>1.9489674410348978</v>
      </c>
      <c r="Y66" s="343">
        <v>1.5</v>
      </c>
      <c r="Z66" s="339">
        <v>0</v>
      </c>
      <c r="AA66" s="344">
        <v>0.87215113352943796</v>
      </c>
      <c r="AB66" s="345"/>
      <c r="AC66" s="340">
        <v>1.5</v>
      </c>
      <c r="AD66" s="346">
        <v>0</v>
      </c>
      <c r="AE66" s="347">
        <v>0.87215113352943796</v>
      </c>
      <c r="AG66" s="381">
        <v>113.03078690541517</v>
      </c>
      <c r="AH66" s="340">
        <v>3440.3745764335745</v>
      </c>
      <c r="AI66" s="348">
        <v>41284.494917202894</v>
      </c>
      <c r="AK66" s="382">
        <v>0.06</v>
      </c>
      <c r="AL66" s="350">
        <v>6.7818472143249098</v>
      </c>
      <c r="AM66" s="350">
        <v>206.42247458601446</v>
      </c>
      <c r="AN66" s="351">
        <v>2477.0696950321735</v>
      </c>
      <c r="AP66" s="203">
        <v>2.321433652183157E-2</v>
      </c>
      <c r="AQ66" s="206">
        <v>2.4375053347923149E-2</v>
      </c>
      <c r="AR66" s="206">
        <v>0.70658636788324847</v>
      </c>
      <c r="AS66" s="206">
        <v>0.74191568627741089</v>
      </c>
      <c r="AT66" s="206">
        <v>8.4790364145989816</v>
      </c>
      <c r="AU66" s="208">
        <v>8.9029882353289302</v>
      </c>
      <c r="AW66" s="349">
        <v>18</v>
      </c>
      <c r="AX66" s="350">
        <v>2.0345541642974729</v>
      </c>
      <c r="AY66" s="350">
        <v>61.926742375804331</v>
      </c>
      <c r="AZ66" s="351">
        <v>743.12090850965194</v>
      </c>
    </row>
    <row r="67" spans="2:52" x14ac:dyDescent="0.3">
      <c r="B67" s="374">
        <v>10</v>
      </c>
      <c r="C67" s="367">
        <v>2033</v>
      </c>
      <c r="D67" s="368">
        <v>517.96439364408729</v>
      </c>
      <c r="E67" s="369">
        <v>1.0000479478512796</v>
      </c>
      <c r="F67" s="370">
        <v>517.98922892380187</v>
      </c>
      <c r="G67" s="375">
        <v>167.67922170275952</v>
      </c>
      <c r="H67" s="368">
        <v>192</v>
      </c>
      <c r="I67" s="371">
        <v>204</v>
      </c>
      <c r="K67" s="339">
        <v>5088.5983393501792</v>
      </c>
      <c r="L67" s="340">
        <v>15.590595667870041</v>
      </c>
      <c r="M67" s="338">
        <v>50.885983393501796</v>
      </c>
      <c r="N67" s="341">
        <v>1</v>
      </c>
      <c r="O67" s="294">
        <v>2</v>
      </c>
      <c r="Q67" s="342">
        <v>86.86</v>
      </c>
      <c r="R67" s="377">
        <v>1.0053240740740741</v>
      </c>
      <c r="S67" s="378">
        <v>0.80425925925925934</v>
      </c>
      <c r="T67" s="379">
        <v>0.96511111111111114</v>
      </c>
      <c r="U67" s="379">
        <v>1.4476666666666667</v>
      </c>
      <c r="V67" s="379">
        <v>0.50885983393501799</v>
      </c>
      <c r="W67" s="379">
        <v>1.3131190931942773</v>
      </c>
      <c r="X67" s="340">
        <v>1.9565265006016848</v>
      </c>
      <c r="Y67" s="343">
        <v>1.5</v>
      </c>
      <c r="Z67" s="339">
        <v>0</v>
      </c>
      <c r="AA67" s="344">
        <v>0.87541272879618492</v>
      </c>
      <c r="AB67" s="345"/>
      <c r="AC67" s="340">
        <v>1.5</v>
      </c>
      <c r="AD67" s="346">
        <v>0</v>
      </c>
      <c r="AE67" s="347">
        <v>0.87541272879618492</v>
      </c>
      <c r="AG67" s="381">
        <v>113.45348965198556</v>
      </c>
      <c r="AH67" s="340">
        <v>3453.2405912823106</v>
      </c>
      <c r="AI67" s="348">
        <v>41438.887095387727</v>
      </c>
      <c r="AK67" s="382">
        <v>0.06</v>
      </c>
      <c r="AL67" s="350">
        <v>6.8072093791191337</v>
      </c>
      <c r="AM67" s="350">
        <v>207.19443547693865</v>
      </c>
      <c r="AN67" s="351">
        <v>2486.3332257232637</v>
      </c>
      <c r="AP67" s="203">
        <v>2.3309515301571083E-2</v>
      </c>
      <c r="AQ67" s="206">
        <v>2.4474991066649639E-2</v>
      </c>
      <c r="AR67" s="206">
        <v>0.70948337199156974</v>
      </c>
      <c r="AS67" s="206">
        <v>0.74495754059114827</v>
      </c>
      <c r="AT67" s="206">
        <v>8.5138004638988374</v>
      </c>
      <c r="AU67" s="208">
        <v>8.9394904870937797</v>
      </c>
      <c r="AW67" s="349">
        <v>18</v>
      </c>
      <c r="AX67" s="350">
        <v>2.0421628137357399</v>
      </c>
      <c r="AY67" s="350">
        <v>62.158330643081591</v>
      </c>
      <c r="AZ67" s="351">
        <v>745.89996771697906</v>
      </c>
    </row>
    <row r="68" spans="2:52" x14ac:dyDescent="0.3">
      <c r="B68" s="374">
        <v>11</v>
      </c>
      <c r="C68" s="367">
        <v>2034</v>
      </c>
      <c r="D68" s="368">
        <v>519.93265833993485</v>
      </c>
      <c r="E68" s="369">
        <v>1.0000479478512796</v>
      </c>
      <c r="F68" s="370">
        <v>519.95758799371231</v>
      </c>
      <c r="G68" s="375">
        <v>167.67922170275952</v>
      </c>
      <c r="H68" s="368">
        <v>193</v>
      </c>
      <c r="I68" s="371">
        <v>205</v>
      </c>
      <c r="K68" s="339">
        <v>5104.1889350180491</v>
      </c>
      <c r="L68" s="340">
        <v>15.590595667870041</v>
      </c>
      <c r="M68" s="338">
        <v>51.04188935018049</v>
      </c>
      <c r="N68" s="341">
        <v>1</v>
      </c>
      <c r="O68" s="294">
        <v>2</v>
      </c>
      <c r="Q68" s="342">
        <v>87.19</v>
      </c>
      <c r="R68" s="377">
        <v>1.0091435185185187</v>
      </c>
      <c r="S68" s="378">
        <v>0.80731481481481504</v>
      </c>
      <c r="T68" s="379">
        <v>0.96877777777777796</v>
      </c>
      <c r="U68" s="379">
        <v>1.4531666666666669</v>
      </c>
      <c r="V68" s="379">
        <v>0.51041889350180492</v>
      </c>
      <c r="W68" s="379">
        <v>1.3177337083166201</v>
      </c>
      <c r="X68" s="340">
        <v>1.9635855601684717</v>
      </c>
      <c r="Y68" s="343">
        <v>1.5</v>
      </c>
      <c r="Z68" s="339">
        <v>0</v>
      </c>
      <c r="AA68" s="344">
        <v>0.87848913887774671</v>
      </c>
      <c r="AB68" s="345"/>
      <c r="AC68" s="340">
        <v>1.5</v>
      </c>
      <c r="AD68" s="346">
        <v>0</v>
      </c>
      <c r="AE68" s="347">
        <v>0.87848913887774671</v>
      </c>
      <c r="AG68" s="381">
        <v>113.85219239855599</v>
      </c>
      <c r="AH68" s="340">
        <v>3465.3761061310474</v>
      </c>
      <c r="AI68" s="348">
        <v>41584.513273572571</v>
      </c>
      <c r="AK68" s="382">
        <v>0.06</v>
      </c>
      <c r="AL68" s="350">
        <v>6.8311315439133589</v>
      </c>
      <c r="AM68" s="350">
        <v>207.92256636786286</v>
      </c>
      <c r="AN68" s="351">
        <v>2495.0707964143544</v>
      </c>
      <c r="AP68" s="203">
        <v>2.3398091459717055E-2</v>
      </c>
      <c r="AQ68" s="206">
        <v>2.4567996032702908E-2</v>
      </c>
      <c r="AR68" s="206">
        <v>0.71217940880513797</v>
      </c>
      <c r="AS68" s="206">
        <v>0.74778837924539465</v>
      </c>
      <c r="AT68" s="206">
        <v>8.5461529056616552</v>
      </c>
      <c r="AU68" s="208">
        <v>8.9734605509447363</v>
      </c>
      <c r="AW68" s="349">
        <v>18</v>
      </c>
      <c r="AX68" s="350">
        <v>2.0493394631740074</v>
      </c>
      <c r="AY68" s="350">
        <v>62.376769910358853</v>
      </c>
      <c r="AZ68" s="351">
        <v>748.5212389243062</v>
      </c>
    </row>
    <row r="69" spans="2:52" x14ac:dyDescent="0.3">
      <c r="B69" s="374">
        <v>12</v>
      </c>
      <c r="C69" s="367">
        <v>2035</v>
      </c>
      <c r="D69" s="368">
        <v>521.75242264412464</v>
      </c>
      <c r="E69" s="369">
        <v>1.0000479478512796</v>
      </c>
      <c r="F69" s="370">
        <v>521.77743955169035</v>
      </c>
      <c r="G69" s="375">
        <v>167.67922170275952</v>
      </c>
      <c r="H69" s="368">
        <v>193</v>
      </c>
      <c r="I69" s="371">
        <v>205</v>
      </c>
      <c r="K69" s="339">
        <v>5104.1889350180491</v>
      </c>
      <c r="L69" s="340">
        <v>0</v>
      </c>
      <c r="M69" s="338">
        <v>51.04188935018049</v>
      </c>
      <c r="N69" s="341">
        <v>0</v>
      </c>
      <c r="O69" s="294">
        <v>2</v>
      </c>
      <c r="Q69" s="342">
        <v>87.49</v>
      </c>
      <c r="R69" s="377">
        <v>1.0126157407407406</v>
      </c>
      <c r="S69" s="378">
        <v>0.81009259259259248</v>
      </c>
      <c r="T69" s="379">
        <v>0.97211111111111093</v>
      </c>
      <c r="U69" s="379">
        <v>1.4581666666666664</v>
      </c>
      <c r="V69" s="379">
        <v>0.51041889350180492</v>
      </c>
      <c r="W69" s="379">
        <v>1.3205114860943974</v>
      </c>
      <c r="X69" s="340">
        <v>1.9685855601684712</v>
      </c>
      <c r="Y69" s="343">
        <v>1.5</v>
      </c>
      <c r="Z69" s="339">
        <v>0</v>
      </c>
      <c r="AA69" s="344">
        <v>0.88034099072959826</v>
      </c>
      <c r="AB69" s="345"/>
      <c r="AC69" s="340">
        <v>1.5</v>
      </c>
      <c r="AD69" s="346">
        <v>0</v>
      </c>
      <c r="AE69" s="347">
        <v>0.88034099072959826</v>
      </c>
      <c r="AG69" s="381">
        <v>114.09219239855594</v>
      </c>
      <c r="AH69" s="340">
        <v>3472.6811061310459</v>
      </c>
      <c r="AI69" s="348">
        <v>41672.173273572553</v>
      </c>
      <c r="AK69" s="382">
        <v>0.06</v>
      </c>
      <c r="AL69" s="350">
        <v>6.8455315439133564</v>
      </c>
      <c r="AM69" s="350">
        <v>208.36086636786277</v>
      </c>
      <c r="AN69" s="351">
        <v>2500.3303964143533</v>
      </c>
      <c r="AP69" s="203">
        <v>2.3479984779826064E-2</v>
      </c>
      <c r="AQ69" s="206">
        <v>2.4653984018817368E-2</v>
      </c>
      <c r="AR69" s="206">
        <v>0.71467203673595581</v>
      </c>
      <c r="AS69" s="206">
        <v>0.75040563857275366</v>
      </c>
      <c r="AT69" s="206">
        <v>8.5760644408314697</v>
      </c>
      <c r="AU69" s="208">
        <v>9.0048676628730444</v>
      </c>
      <c r="AW69" s="349">
        <v>18</v>
      </c>
      <c r="AX69" s="350">
        <v>2.0536594631740068</v>
      </c>
      <c r="AY69" s="350">
        <v>62.508259910358838</v>
      </c>
      <c r="AZ69" s="351">
        <v>750.09911892430603</v>
      </c>
    </row>
    <row r="70" spans="2:52" x14ac:dyDescent="0.3">
      <c r="B70" s="374">
        <v>13</v>
      </c>
      <c r="C70" s="367">
        <v>2036</v>
      </c>
      <c r="D70" s="368">
        <v>523.42203039658591</v>
      </c>
      <c r="E70" s="369">
        <v>1.0000479478512796</v>
      </c>
      <c r="F70" s="370">
        <v>523.44712735825578</v>
      </c>
      <c r="G70" s="375">
        <v>167.67922170275952</v>
      </c>
      <c r="H70" s="368">
        <v>194</v>
      </c>
      <c r="I70" s="371">
        <v>206</v>
      </c>
      <c r="K70" s="339">
        <v>5119.7795306859189</v>
      </c>
      <c r="L70" s="340">
        <v>15.590595667870041</v>
      </c>
      <c r="M70" s="338">
        <v>51.197795306859192</v>
      </c>
      <c r="N70" s="341">
        <v>1</v>
      </c>
      <c r="O70" s="294">
        <v>2</v>
      </c>
      <c r="Q70" s="342">
        <v>87.77</v>
      </c>
      <c r="R70" s="377">
        <v>1.0158564814814814</v>
      </c>
      <c r="S70" s="378">
        <v>0.81268518518518518</v>
      </c>
      <c r="T70" s="379">
        <v>0.97522222222222221</v>
      </c>
      <c r="U70" s="379">
        <v>1.4628333333333332</v>
      </c>
      <c r="V70" s="379">
        <v>0.51197795306859184</v>
      </c>
      <c r="W70" s="379">
        <v>1.324663138253777</v>
      </c>
      <c r="X70" s="340">
        <v>1.9748112864019252</v>
      </c>
      <c r="Y70" s="343">
        <v>1.5</v>
      </c>
      <c r="Z70" s="339">
        <v>0</v>
      </c>
      <c r="AA70" s="344">
        <v>0.88310875883585138</v>
      </c>
      <c r="AB70" s="345"/>
      <c r="AC70" s="340">
        <v>1.5</v>
      </c>
      <c r="AD70" s="346">
        <v>0</v>
      </c>
      <c r="AE70" s="347">
        <v>0.88310875883585138</v>
      </c>
      <c r="AG70" s="381">
        <v>114.45089514512634</v>
      </c>
      <c r="AH70" s="340">
        <v>3483.599120979783</v>
      </c>
      <c r="AI70" s="348">
        <v>41803.189451757396</v>
      </c>
      <c r="AK70" s="382">
        <v>0.06</v>
      </c>
      <c r="AL70" s="350">
        <v>6.86705370870758</v>
      </c>
      <c r="AM70" s="350">
        <v>209.01594725878695</v>
      </c>
      <c r="AN70" s="351">
        <v>2508.1913671054435</v>
      </c>
      <c r="AP70" s="203">
        <v>2.3555120731121509E-2</v>
      </c>
      <c r="AQ70" s="206">
        <v>2.4732876767677586E-2</v>
      </c>
      <c r="AR70" s="206">
        <v>0.71695898725351093</v>
      </c>
      <c r="AS70" s="206">
        <v>0.75280693661618647</v>
      </c>
      <c r="AT70" s="206">
        <v>8.6035078470421311</v>
      </c>
      <c r="AU70" s="208">
        <v>9.0336832393942377</v>
      </c>
      <c r="AW70" s="349">
        <v>18</v>
      </c>
      <c r="AX70" s="350">
        <v>2.060116112612274</v>
      </c>
      <c r="AY70" s="350">
        <v>62.704784177636093</v>
      </c>
      <c r="AZ70" s="351">
        <v>752.45741013163308</v>
      </c>
    </row>
    <row r="71" spans="2:52" x14ac:dyDescent="0.3">
      <c r="B71" s="374">
        <v>14</v>
      </c>
      <c r="C71" s="367">
        <v>2037</v>
      </c>
      <c r="D71" s="368">
        <v>524.99229648777566</v>
      </c>
      <c r="E71" s="369">
        <v>1.0000479478512796</v>
      </c>
      <c r="F71" s="370">
        <v>525.01746874033063</v>
      </c>
      <c r="G71" s="375">
        <v>167.67922170275952</v>
      </c>
      <c r="H71" s="368">
        <v>194</v>
      </c>
      <c r="I71" s="371">
        <v>206</v>
      </c>
      <c r="K71" s="339">
        <v>5119.7795306859189</v>
      </c>
      <c r="L71" s="340">
        <v>0</v>
      </c>
      <c r="M71" s="338">
        <v>51.197795306859192</v>
      </c>
      <c r="N71" s="341">
        <v>0</v>
      </c>
      <c r="O71" s="294">
        <v>2</v>
      </c>
      <c r="Q71" s="342">
        <v>88.03</v>
      </c>
      <c r="R71" s="377">
        <v>1.0188657407407407</v>
      </c>
      <c r="S71" s="378">
        <v>0.81509259259259259</v>
      </c>
      <c r="T71" s="379">
        <v>0.97811111111111104</v>
      </c>
      <c r="U71" s="379">
        <v>1.4671666666666665</v>
      </c>
      <c r="V71" s="379">
        <v>0.51197795306859184</v>
      </c>
      <c r="W71" s="379">
        <v>1.3270705456611844</v>
      </c>
      <c r="X71" s="340">
        <v>1.9791446197352585</v>
      </c>
      <c r="Y71" s="343">
        <v>1.5</v>
      </c>
      <c r="Z71" s="339">
        <v>0</v>
      </c>
      <c r="AA71" s="344">
        <v>0.88471369710745629</v>
      </c>
      <c r="AB71" s="345"/>
      <c r="AC71" s="340">
        <v>1.5</v>
      </c>
      <c r="AD71" s="346">
        <v>0</v>
      </c>
      <c r="AE71" s="347">
        <v>0.88471369710745629</v>
      </c>
      <c r="AG71" s="381">
        <v>114.65889514512634</v>
      </c>
      <c r="AH71" s="340">
        <v>3489.9301209797832</v>
      </c>
      <c r="AI71" s="348">
        <v>41879.161451757398</v>
      </c>
      <c r="AK71" s="382">
        <v>0.06</v>
      </c>
      <c r="AL71" s="350">
        <v>6.8795337087075801</v>
      </c>
      <c r="AM71" s="350">
        <v>209.39580725878696</v>
      </c>
      <c r="AN71" s="351">
        <v>2512.7496871054436</v>
      </c>
      <c r="AP71" s="203">
        <v>2.3625786093314879E-2</v>
      </c>
      <c r="AQ71" s="206">
        <v>2.4807075397980625E-2</v>
      </c>
      <c r="AR71" s="206">
        <v>0.71910986421527168</v>
      </c>
      <c r="AS71" s="206">
        <v>0.7550653574260352</v>
      </c>
      <c r="AT71" s="206">
        <v>8.6293183705832597</v>
      </c>
      <c r="AU71" s="208">
        <v>9.0607842891124228</v>
      </c>
      <c r="AW71" s="349">
        <v>18</v>
      </c>
      <c r="AX71" s="350">
        <v>2.0638601126122738</v>
      </c>
      <c r="AY71" s="350">
        <v>62.818742177636089</v>
      </c>
      <c r="AZ71" s="351">
        <v>753.82490613163304</v>
      </c>
    </row>
    <row r="72" spans="2:52" x14ac:dyDescent="0.3">
      <c r="B72" s="374">
        <v>15</v>
      </c>
      <c r="C72" s="367">
        <v>2038</v>
      </c>
      <c r="D72" s="368">
        <v>526.4097756882926</v>
      </c>
      <c r="E72" s="369">
        <v>1.0000479478512796</v>
      </c>
      <c r="F72" s="370">
        <v>526.43501590592939</v>
      </c>
      <c r="G72" s="375">
        <v>167.67922170275952</v>
      </c>
      <c r="H72" s="368">
        <v>195</v>
      </c>
      <c r="I72" s="371">
        <v>207</v>
      </c>
      <c r="J72" s="295"/>
      <c r="K72" s="339">
        <v>5135.3701263537887</v>
      </c>
      <c r="L72" s="340">
        <v>15.590595667870041</v>
      </c>
      <c r="M72" s="338">
        <v>51.353701263537886</v>
      </c>
      <c r="N72" s="341">
        <v>1</v>
      </c>
      <c r="O72" s="294">
        <v>2</v>
      </c>
      <c r="Q72" s="342">
        <v>88.27</v>
      </c>
      <c r="R72" s="377">
        <v>1.0216435185185184</v>
      </c>
      <c r="S72" s="378">
        <v>0.81731481481481483</v>
      </c>
      <c r="T72" s="379">
        <v>0.98077777777777775</v>
      </c>
      <c r="U72" s="379">
        <v>1.4711666666666665</v>
      </c>
      <c r="V72" s="379">
        <v>0.51353701263537888</v>
      </c>
      <c r="W72" s="379">
        <v>1.3308518274501937</v>
      </c>
      <c r="X72" s="340">
        <v>1.9847036793020454</v>
      </c>
      <c r="Y72" s="343">
        <v>1.5</v>
      </c>
      <c r="Z72" s="339">
        <v>0</v>
      </c>
      <c r="AA72" s="344">
        <v>0.88723455163346243</v>
      </c>
      <c r="AB72" s="345"/>
      <c r="AC72" s="340">
        <v>1.5</v>
      </c>
      <c r="AD72" s="346">
        <v>0</v>
      </c>
      <c r="AE72" s="347">
        <v>0.88723455163346243</v>
      </c>
      <c r="AG72" s="381">
        <v>114.98559789169674</v>
      </c>
      <c r="AH72" s="340">
        <v>3499.8741358285192</v>
      </c>
      <c r="AI72" s="348">
        <v>41998.489629942233</v>
      </c>
      <c r="AK72" s="382">
        <v>0.06</v>
      </c>
      <c r="AL72" s="350">
        <v>6.8991358735018045</v>
      </c>
      <c r="AM72" s="350">
        <v>209.99244814971118</v>
      </c>
      <c r="AN72" s="351">
        <v>2519.909377796534</v>
      </c>
      <c r="AP72" s="203">
        <v>2.3689575715766822E-2</v>
      </c>
      <c r="AQ72" s="206">
        <v>2.4874054501555165E-2</v>
      </c>
      <c r="AR72" s="206">
        <v>0.72105146084865268</v>
      </c>
      <c r="AS72" s="206">
        <v>0.75710403389108538</v>
      </c>
      <c r="AT72" s="206">
        <v>8.6526175301838322</v>
      </c>
      <c r="AU72" s="208">
        <v>9.0852484066930241</v>
      </c>
      <c r="AW72" s="349">
        <v>18</v>
      </c>
      <c r="AX72" s="350">
        <v>2.0697407620505412</v>
      </c>
      <c r="AY72" s="350">
        <v>62.997734444913355</v>
      </c>
      <c r="AZ72" s="351">
        <v>755.97281333896024</v>
      </c>
    </row>
    <row r="73" spans="2:52" x14ac:dyDescent="0.3">
      <c r="B73" s="374">
        <v>16</v>
      </c>
      <c r="C73" s="367">
        <v>2039</v>
      </c>
      <c r="D73" s="368">
        <v>527.67315914994458</v>
      </c>
      <c r="E73" s="369">
        <v>1.0000479478512796</v>
      </c>
      <c r="F73" s="370">
        <v>527.69845994410377</v>
      </c>
      <c r="G73" s="375">
        <v>167.67922170275952</v>
      </c>
      <c r="H73" s="368">
        <v>195</v>
      </c>
      <c r="I73" s="371">
        <v>207</v>
      </c>
      <c r="K73" s="339">
        <v>5135.3701263537887</v>
      </c>
      <c r="L73" s="340">
        <v>0</v>
      </c>
      <c r="M73" s="338">
        <v>51.353701263537886</v>
      </c>
      <c r="N73" s="341">
        <v>0</v>
      </c>
      <c r="O73" s="294">
        <v>2</v>
      </c>
      <c r="Q73" s="342">
        <v>88.48</v>
      </c>
      <c r="R73" s="377">
        <v>1.0240740740740741</v>
      </c>
      <c r="S73" s="378">
        <v>0.81925925925925935</v>
      </c>
      <c r="T73" s="379">
        <v>0.98311111111111116</v>
      </c>
      <c r="U73" s="379">
        <v>1.4746666666666668</v>
      </c>
      <c r="V73" s="379">
        <v>0.51353701263537888</v>
      </c>
      <c r="W73" s="379">
        <v>1.3327962718946382</v>
      </c>
      <c r="X73" s="340">
        <v>1.9882036793020457</v>
      </c>
      <c r="Y73" s="343">
        <v>1.5</v>
      </c>
      <c r="Z73" s="339">
        <v>0</v>
      </c>
      <c r="AA73" s="344">
        <v>0.88853084792975878</v>
      </c>
      <c r="AB73" s="345"/>
      <c r="AC73" s="340">
        <v>1.5</v>
      </c>
      <c r="AD73" s="346">
        <v>0</v>
      </c>
      <c r="AE73" s="347">
        <v>0.88853084792975878</v>
      </c>
      <c r="AG73" s="381">
        <v>115.15359789169675</v>
      </c>
      <c r="AH73" s="340">
        <v>3504.9876358285201</v>
      </c>
      <c r="AI73" s="348">
        <v>42059.851629942241</v>
      </c>
      <c r="AK73" s="382">
        <v>0.06</v>
      </c>
      <c r="AL73" s="350">
        <v>6.9092158735018048</v>
      </c>
      <c r="AM73" s="350">
        <v>210.29925814971116</v>
      </c>
      <c r="AN73" s="351">
        <v>2523.5910977965341</v>
      </c>
      <c r="AP73" s="203">
        <v>2.374643069748467E-2</v>
      </c>
      <c r="AQ73" s="206">
        <v>2.4933752232358903E-2</v>
      </c>
      <c r="AR73" s="206">
        <v>0.72278198435468965</v>
      </c>
      <c r="AS73" s="206">
        <v>0.75892108357242405</v>
      </c>
      <c r="AT73" s="206">
        <v>8.6733838122562759</v>
      </c>
      <c r="AU73" s="208">
        <v>9.1070530028690886</v>
      </c>
      <c r="AW73" s="349">
        <v>18</v>
      </c>
      <c r="AX73" s="350">
        <v>2.0727647620505412</v>
      </c>
      <c r="AY73" s="350">
        <v>63.089777444913345</v>
      </c>
      <c r="AZ73" s="351">
        <v>757.07732933896011</v>
      </c>
    </row>
    <row r="74" spans="2:52" x14ac:dyDescent="0.3">
      <c r="B74" s="374">
        <v>17</v>
      </c>
      <c r="C74" s="367">
        <v>2040</v>
      </c>
      <c r="D74" s="368">
        <v>528.83404010007439</v>
      </c>
      <c r="E74" s="369">
        <v>1.0000479478512796</v>
      </c>
      <c r="F74" s="370">
        <v>528.85939655598065</v>
      </c>
      <c r="G74" s="375">
        <v>167.67922170275952</v>
      </c>
      <c r="H74" s="368">
        <v>196</v>
      </c>
      <c r="I74" s="371">
        <v>208</v>
      </c>
      <c r="K74" s="339">
        <v>5150.9607220216585</v>
      </c>
      <c r="L74" s="340">
        <v>15.590595667870041</v>
      </c>
      <c r="M74" s="338">
        <v>51.509607220216587</v>
      </c>
      <c r="N74" s="341">
        <v>1</v>
      </c>
      <c r="O74" s="294">
        <v>2</v>
      </c>
      <c r="Q74" s="342">
        <v>88.68</v>
      </c>
      <c r="R74" s="377">
        <v>1.026388888888889</v>
      </c>
      <c r="S74" s="378">
        <v>0.82111111111111124</v>
      </c>
      <c r="T74" s="379">
        <v>0.98533333333333339</v>
      </c>
      <c r="U74" s="379">
        <v>1.4780000000000002</v>
      </c>
      <c r="V74" s="379">
        <v>0.51509607220216591</v>
      </c>
      <c r="W74" s="379">
        <v>1.3362071833132771</v>
      </c>
      <c r="X74" s="340">
        <v>1.993096072202166</v>
      </c>
      <c r="Y74" s="343">
        <v>1.5</v>
      </c>
      <c r="Z74" s="339">
        <v>0</v>
      </c>
      <c r="AA74" s="344">
        <v>0.89080478887551806</v>
      </c>
      <c r="AB74" s="345"/>
      <c r="AC74" s="340">
        <v>1.5</v>
      </c>
      <c r="AD74" s="346">
        <v>0</v>
      </c>
      <c r="AE74" s="347">
        <v>0.89080478887551806</v>
      </c>
      <c r="AG74" s="381">
        <v>115.44830063826716</v>
      </c>
      <c r="AH74" s="340">
        <v>3513.9576506772569</v>
      </c>
      <c r="AI74" s="348">
        <v>42167.491808127081</v>
      </c>
      <c r="AK74" s="382">
        <v>0.06</v>
      </c>
      <c r="AL74" s="350">
        <v>6.926898038296029</v>
      </c>
      <c r="AM74" s="350">
        <v>210.83745904063539</v>
      </c>
      <c r="AN74" s="351">
        <v>2530.0495084876247</v>
      </c>
      <c r="AP74" s="203">
        <v>2.3798672845019131E-2</v>
      </c>
      <c r="AQ74" s="206">
        <v>2.4988606487270089E-2</v>
      </c>
      <c r="AR74" s="206">
        <v>0.72437210472026969</v>
      </c>
      <c r="AS74" s="206">
        <v>0.76059070995628331</v>
      </c>
      <c r="AT74" s="206">
        <v>8.6924652566432368</v>
      </c>
      <c r="AU74" s="208">
        <v>9.1270885194754001</v>
      </c>
      <c r="AW74" s="349">
        <v>18</v>
      </c>
      <c r="AX74" s="350">
        <v>2.0780694114888085</v>
      </c>
      <c r="AY74" s="350">
        <v>63.251237712190608</v>
      </c>
      <c r="AZ74" s="351">
        <v>759.01485254628733</v>
      </c>
    </row>
    <row r="75" spans="2:52" x14ac:dyDescent="0.3">
      <c r="B75" s="374">
        <v>18</v>
      </c>
      <c r="C75" s="367">
        <v>2041</v>
      </c>
      <c r="D75" s="368">
        <v>529.83882477626457</v>
      </c>
      <c r="E75" s="369">
        <v>1.0000479478512796</v>
      </c>
      <c r="F75" s="370">
        <v>529.86422940943714</v>
      </c>
      <c r="G75" s="375">
        <v>167.67922170275952</v>
      </c>
      <c r="H75" s="368">
        <v>196</v>
      </c>
      <c r="I75" s="371">
        <v>208</v>
      </c>
      <c r="K75" s="339">
        <v>5150.9607220216585</v>
      </c>
      <c r="L75" s="340">
        <v>0</v>
      </c>
      <c r="M75" s="338">
        <v>51.509607220216587</v>
      </c>
      <c r="N75" s="341">
        <v>0</v>
      </c>
      <c r="O75" s="294">
        <v>2</v>
      </c>
      <c r="Q75" s="342">
        <v>88.85</v>
      </c>
      <c r="R75" s="377">
        <v>1.0283564814814814</v>
      </c>
      <c r="S75" s="378">
        <v>0.82268518518518519</v>
      </c>
      <c r="T75" s="379">
        <v>0.98722222222222222</v>
      </c>
      <c r="U75" s="379">
        <v>1.4808333333333334</v>
      </c>
      <c r="V75" s="379">
        <v>0.51509607220216591</v>
      </c>
      <c r="W75" s="379">
        <v>1.3377812573873511</v>
      </c>
      <c r="X75" s="340">
        <v>1.9959294055354992</v>
      </c>
      <c r="Y75" s="343">
        <v>1.5</v>
      </c>
      <c r="Z75" s="339">
        <v>0</v>
      </c>
      <c r="AA75" s="344">
        <v>0.89185417159156744</v>
      </c>
      <c r="AB75" s="345"/>
      <c r="AC75" s="340">
        <v>1.5</v>
      </c>
      <c r="AD75" s="346">
        <v>0</v>
      </c>
      <c r="AE75" s="347">
        <v>0.89185417159156744</v>
      </c>
      <c r="AG75" s="381">
        <v>115.58430063826714</v>
      </c>
      <c r="AH75" s="340">
        <v>3518.0971506772562</v>
      </c>
      <c r="AI75" s="348">
        <v>42217.165808127073</v>
      </c>
      <c r="AK75" s="382">
        <v>0.06</v>
      </c>
      <c r="AL75" s="350">
        <v>6.9350580382960283</v>
      </c>
      <c r="AM75" s="350">
        <v>211.08582904063539</v>
      </c>
      <c r="AN75" s="351">
        <v>2533.0299484876246</v>
      </c>
      <c r="AP75" s="203">
        <v>2.3843890323424669E-2</v>
      </c>
      <c r="AQ75" s="206">
        <v>2.5036084839595903E-2</v>
      </c>
      <c r="AR75" s="206">
        <v>0.72574841171923843</v>
      </c>
      <c r="AS75" s="206">
        <v>0.76203583230520033</v>
      </c>
      <c r="AT75" s="206">
        <v>8.7089809406308607</v>
      </c>
      <c r="AU75" s="208">
        <v>9.144429987662404</v>
      </c>
      <c r="AW75" s="349">
        <v>18</v>
      </c>
      <c r="AX75" s="350">
        <v>2.0805174114888083</v>
      </c>
      <c r="AY75" s="350">
        <v>63.325748712190602</v>
      </c>
      <c r="AZ75" s="351">
        <v>759.90898454628723</v>
      </c>
    </row>
    <row r="76" spans="2:52" x14ac:dyDescent="0.3">
      <c r="B76" s="374">
        <v>19</v>
      </c>
      <c r="C76" s="367">
        <v>2042</v>
      </c>
      <c r="D76" s="368">
        <v>530.68656689590659</v>
      </c>
      <c r="E76" s="369">
        <v>1.0000479478512796</v>
      </c>
      <c r="F76" s="370">
        <v>530.71201217649218</v>
      </c>
      <c r="G76" s="375">
        <v>167.67922170275952</v>
      </c>
      <c r="H76" s="368">
        <v>196</v>
      </c>
      <c r="I76" s="371">
        <v>208</v>
      </c>
      <c r="K76" s="339">
        <v>5150.9607220216585</v>
      </c>
      <c r="L76" s="340">
        <v>0</v>
      </c>
      <c r="M76" s="338">
        <v>51.509607220216587</v>
      </c>
      <c r="N76" s="341">
        <v>0</v>
      </c>
      <c r="O76" s="294">
        <v>2</v>
      </c>
      <c r="Q76" s="342">
        <v>88.99</v>
      </c>
      <c r="R76" s="377">
        <v>1.0299768518518517</v>
      </c>
      <c r="S76" s="378">
        <v>0.82398148148148143</v>
      </c>
      <c r="T76" s="379">
        <v>0.98877777777777764</v>
      </c>
      <c r="U76" s="379">
        <v>1.4831666666666665</v>
      </c>
      <c r="V76" s="379">
        <v>0.51509607220216591</v>
      </c>
      <c r="W76" s="379">
        <v>1.3390775536836474</v>
      </c>
      <c r="X76" s="340">
        <v>1.9982627388688323</v>
      </c>
      <c r="Y76" s="343">
        <v>1.5</v>
      </c>
      <c r="Z76" s="339">
        <v>0</v>
      </c>
      <c r="AA76" s="344">
        <v>0.89271836912243163</v>
      </c>
      <c r="AB76" s="345"/>
      <c r="AC76" s="340">
        <v>1.5</v>
      </c>
      <c r="AD76" s="346">
        <v>0</v>
      </c>
      <c r="AE76" s="347">
        <v>0.89271836912243163</v>
      </c>
      <c r="AG76" s="381">
        <v>115.69630063826715</v>
      </c>
      <c r="AH76" s="340">
        <v>3521.5061506772563</v>
      </c>
      <c r="AI76" s="348">
        <v>42258.073808127076</v>
      </c>
      <c r="AK76" s="382">
        <v>0.06</v>
      </c>
      <c r="AL76" s="350">
        <v>6.9417780382960288</v>
      </c>
      <c r="AM76" s="350">
        <v>211.29036904063537</v>
      </c>
      <c r="AN76" s="351">
        <v>2535.4844284876244</v>
      </c>
      <c r="AP76" s="203">
        <v>2.3882040547942147E-2</v>
      </c>
      <c r="AQ76" s="206">
        <v>2.5076142575339255E-2</v>
      </c>
      <c r="AR76" s="206">
        <v>0.72690960917798908</v>
      </c>
      <c r="AS76" s="206">
        <v>0.7632550896368886</v>
      </c>
      <c r="AT76" s="206">
        <v>8.7229153101358694</v>
      </c>
      <c r="AU76" s="208">
        <v>9.1590610756426631</v>
      </c>
      <c r="AW76" s="349">
        <v>18</v>
      </c>
      <c r="AX76" s="350">
        <v>2.0825334114888086</v>
      </c>
      <c r="AY76" s="350">
        <v>63.387110712190612</v>
      </c>
      <c r="AZ76" s="351">
        <v>760.64532854628737</v>
      </c>
    </row>
    <row r="77" spans="2:52" x14ac:dyDescent="0.3">
      <c r="B77" s="374">
        <v>20</v>
      </c>
      <c r="C77" s="367">
        <v>2043</v>
      </c>
      <c r="D77" s="368">
        <v>531.4295280895609</v>
      </c>
      <c r="E77" s="369">
        <v>1.0000479478512796</v>
      </c>
      <c r="F77" s="370">
        <v>531.45500899353931</v>
      </c>
      <c r="G77" s="375">
        <v>167.67922170275952</v>
      </c>
      <c r="H77" s="368">
        <v>197</v>
      </c>
      <c r="I77" s="371">
        <v>209</v>
      </c>
      <c r="K77" s="339">
        <v>5166.5513176895283</v>
      </c>
      <c r="L77" s="340">
        <v>15.590595667870041</v>
      </c>
      <c r="M77" s="338">
        <v>51.665513176895281</v>
      </c>
      <c r="N77" s="341">
        <v>1</v>
      </c>
      <c r="O77" s="294">
        <v>2</v>
      </c>
      <c r="Q77" s="342">
        <v>89.11</v>
      </c>
      <c r="R77" s="377">
        <v>1.0313657407407406</v>
      </c>
      <c r="S77" s="378">
        <v>0.82509259259259249</v>
      </c>
      <c r="T77" s="379">
        <v>0.99011111111111094</v>
      </c>
      <c r="U77" s="379">
        <v>1.4851666666666663</v>
      </c>
      <c r="V77" s="379">
        <v>0.51665513176895284</v>
      </c>
      <c r="W77" s="379">
        <v>1.3417477243615452</v>
      </c>
      <c r="X77" s="340">
        <v>2.001821798435619</v>
      </c>
      <c r="Y77" s="343">
        <v>1.5</v>
      </c>
      <c r="Z77" s="339">
        <v>0</v>
      </c>
      <c r="AA77" s="344">
        <v>0.89449848290769685</v>
      </c>
      <c r="AB77" s="345"/>
      <c r="AC77" s="340">
        <v>1.5</v>
      </c>
      <c r="AD77" s="346">
        <v>0</v>
      </c>
      <c r="AE77" s="347">
        <v>0.89449848290769685</v>
      </c>
      <c r="AG77" s="381">
        <v>115.92700338483752</v>
      </c>
      <c r="AH77" s="340">
        <v>3528.5281655259919</v>
      </c>
      <c r="AI77" s="348">
        <v>42342.337986311904</v>
      </c>
      <c r="AK77" s="382">
        <v>0.06</v>
      </c>
      <c r="AL77" s="350">
        <v>6.955620203090251</v>
      </c>
      <c r="AM77" s="350">
        <v>211.7116899315595</v>
      </c>
      <c r="AN77" s="351">
        <v>2540.5402791787142</v>
      </c>
      <c r="AP77" s="203">
        <v>2.3915475404709268E-2</v>
      </c>
      <c r="AQ77" s="206">
        <v>2.5111249174944731E-2</v>
      </c>
      <c r="AR77" s="206">
        <v>0.72792728263083839</v>
      </c>
      <c r="AS77" s="206">
        <v>0.76432364676238018</v>
      </c>
      <c r="AT77" s="206">
        <v>8.7351273915700602</v>
      </c>
      <c r="AU77" s="208">
        <v>9.1718837611485622</v>
      </c>
      <c r="AW77" s="349">
        <v>18</v>
      </c>
      <c r="AX77" s="350">
        <v>2.0866860609270752</v>
      </c>
      <c r="AY77" s="350">
        <v>63.513506979467849</v>
      </c>
      <c r="AZ77" s="351">
        <v>762.16208375361418</v>
      </c>
    </row>
    <row r="78" spans="2:52" x14ac:dyDescent="0.3">
      <c r="B78" s="374">
        <v>21</v>
      </c>
      <c r="C78" s="367">
        <v>2044</v>
      </c>
      <c r="D78" s="368">
        <v>532.0141005704595</v>
      </c>
      <c r="E78" s="369">
        <v>1.0000479478512796</v>
      </c>
      <c r="F78" s="370">
        <v>532.0396095034323</v>
      </c>
      <c r="G78" s="375">
        <v>167.67922170275952</v>
      </c>
      <c r="H78" s="368">
        <v>197</v>
      </c>
      <c r="I78" s="371">
        <v>209</v>
      </c>
      <c r="K78" s="339">
        <v>5166.5513176895283</v>
      </c>
      <c r="L78" s="340">
        <v>0</v>
      </c>
      <c r="M78" s="338">
        <v>51.665513176895281</v>
      </c>
      <c r="N78" s="341">
        <v>0</v>
      </c>
      <c r="O78" s="294">
        <v>2</v>
      </c>
      <c r="Q78" s="342">
        <v>89.21</v>
      </c>
      <c r="R78" s="377">
        <v>1.0325231481481481</v>
      </c>
      <c r="S78" s="378">
        <v>0.82601851851851849</v>
      </c>
      <c r="T78" s="379">
        <v>0.99122222222222212</v>
      </c>
      <c r="U78" s="379">
        <v>1.4868333333333332</v>
      </c>
      <c r="V78" s="379">
        <v>0.51665513176895284</v>
      </c>
      <c r="W78" s="379">
        <v>1.3426736502874714</v>
      </c>
      <c r="X78" s="340">
        <v>2.003488465102286</v>
      </c>
      <c r="Y78" s="343">
        <v>1.5</v>
      </c>
      <c r="Z78" s="339">
        <v>0</v>
      </c>
      <c r="AA78" s="344">
        <v>0.89511576685831429</v>
      </c>
      <c r="AB78" s="345"/>
      <c r="AC78" s="340">
        <v>1.5</v>
      </c>
      <c r="AD78" s="346">
        <v>0</v>
      </c>
      <c r="AE78" s="347">
        <v>0.89511576685831429</v>
      </c>
      <c r="AG78" s="381">
        <v>116.00700338483755</v>
      </c>
      <c r="AH78" s="340">
        <v>3530.9631655259927</v>
      </c>
      <c r="AI78" s="348">
        <v>42371.557986311913</v>
      </c>
      <c r="AK78" s="382">
        <v>0.06</v>
      </c>
      <c r="AL78" s="350">
        <v>6.9604202030902522</v>
      </c>
      <c r="AM78" s="350">
        <v>211.85778993155955</v>
      </c>
      <c r="AN78" s="351">
        <v>2542.2934791787147</v>
      </c>
      <c r="AP78" s="203">
        <v>2.3941782427654452E-2</v>
      </c>
      <c r="AQ78" s="206">
        <v>2.5138871549037177E-2</v>
      </c>
      <c r="AR78" s="206">
        <v>0.72872800264173243</v>
      </c>
      <c r="AS78" s="206">
        <v>0.76516440277381914</v>
      </c>
      <c r="AT78" s="206">
        <v>8.7447360317007892</v>
      </c>
      <c r="AU78" s="208">
        <v>9.1819728332858297</v>
      </c>
      <c r="AW78" s="349">
        <v>18</v>
      </c>
      <c r="AX78" s="350">
        <v>2.0881260609270758</v>
      </c>
      <c r="AY78" s="350">
        <v>63.55733697946787</v>
      </c>
      <c r="AZ78" s="351">
        <v>762.68804375361447</v>
      </c>
    </row>
    <row r="79" spans="2:52" x14ac:dyDescent="0.3">
      <c r="B79" s="374">
        <v>22</v>
      </c>
      <c r="C79" s="367">
        <v>2045</v>
      </c>
      <c r="D79" s="368">
        <v>532.49291326097284</v>
      </c>
      <c r="E79" s="369">
        <v>1.0000479478512796</v>
      </c>
      <c r="F79" s="370">
        <v>532.51844515198536</v>
      </c>
      <c r="G79" s="375">
        <v>167.67922170275952</v>
      </c>
      <c r="H79" s="368">
        <v>197</v>
      </c>
      <c r="I79" s="371">
        <v>209</v>
      </c>
      <c r="K79" s="339">
        <v>5166.5513176895283</v>
      </c>
      <c r="L79" s="340">
        <v>0</v>
      </c>
      <c r="M79" s="338">
        <v>51.665513176895281</v>
      </c>
      <c r="N79" s="341">
        <v>0</v>
      </c>
      <c r="O79" s="294">
        <v>2</v>
      </c>
      <c r="Q79" s="342">
        <v>89.29</v>
      </c>
      <c r="R79" s="377">
        <v>1.0334490740740743</v>
      </c>
      <c r="S79" s="378">
        <v>0.82675925925925942</v>
      </c>
      <c r="T79" s="379">
        <v>0.99211111111111128</v>
      </c>
      <c r="U79" s="379">
        <v>1.4881666666666669</v>
      </c>
      <c r="V79" s="379">
        <v>0.51665513176895284</v>
      </c>
      <c r="W79" s="379">
        <v>1.3434143910282121</v>
      </c>
      <c r="X79" s="340">
        <v>2.0048217984356196</v>
      </c>
      <c r="Y79" s="343">
        <v>1.5</v>
      </c>
      <c r="Z79" s="339">
        <v>0</v>
      </c>
      <c r="AA79" s="344">
        <v>0.89560959401880813</v>
      </c>
      <c r="AB79" s="345"/>
      <c r="AC79" s="340">
        <v>1.5</v>
      </c>
      <c r="AD79" s="346">
        <v>0</v>
      </c>
      <c r="AE79" s="347">
        <v>0.89560959401880813</v>
      </c>
      <c r="AG79" s="381">
        <v>116.07100338483754</v>
      </c>
      <c r="AH79" s="340">
        <v>3532.9111655259926</v>
      </c>
      <c r="AI79" s="348">
        <v>42394.933986311909</v>
      </c>
      <c r="AK79" s="382">
        <v>0.06</v>
      </c>
      <c r="AL79" s="350">
        <v>6.9642602030902525</v>
      </c>
      <c r="AM79" s="350">
        <v>211.97466993155956</v>
      </c>
      <c r="AN79" s="351">
        <v>2543.6960391787147</v>
      </c>
      <c r="AP79" s="203">
        <v>2.3963330031839342E-2</v>
      </c>
      <c r="AQ79" s="206">
        <v>2.5161496533431311E-2</v>
      </c>
      <c r="AR79" s="206">
        <v>0.72938385784410997</v>
      </c>
      <c r="AS79" s="206">
        <v>0.76585305073631549</v>
      </c>
      <c r="AT79" s="206">
        <v>8.7526062941293201</v>
      </c>
      <c r="AU79" s="208">
        <v>9.1902366088357859</v>
      </c>
      <c r="AW79" s="349">
        <v>18</v>
      </c>
      <c r="AX79" s="350">
        <v>2.0892780609270756</v>
      </c>
      <c r="AY79" s="350">
        <v>63.592400979467861</v>
      </c>
      <c r="AZ79" s="351">
        <v>763.1088117536143</v>
      </c>
    </row>
    <row r="80" spans="2:52" x14ac:dyDescent="0.3">
      <c r="B80" s="374">
        <v>23</v>
      </c>
      <c r="C80" s="367">
        <v>2046</v>
      </c>
      <c r="D80" s="368">
        <v>532.81240900892931</v>
      </c>
      <c r="E80" s="369">
        <v>1.0000479478512796</v>
      </c>
      <c r="F80" s="370">
        <v>532.83795621907643</v>
      </c>
      <c r="G80" s="375">
        <v>167.67922170275952</v>
      </c>
      <c r="H80" s="368">
        <v>197</v>
      </c>
      <c r="I80" s="371">
        <v>209</v>
      </c>
      <c r="K80" s="339">
        <v>5166.5513176895283</v>
      </c>
      <c r="L80" s="340">
        <v>0</v>
      </c>
      <c r="M80" s="338">
        <v>51.665513176895281</v>
      </c>
      <c r="N80" s="341">
        <v>0</v>
      </c>
      <c r="O80" s="294">
        <v>2</v>
      </c>
      <c r="Q80" s="342">
        <v>89.35</v>
      </c>
      <c r="R80" s="377">
        <v>1.0341435185185184</v>
      </c>
      <c r="S80" s="378">
        <v>0.82731481481481473</v>
      </c>
      <c r="T80" s="379">
        <v>0.99277777777777765</v>
      </c>
      <c r="U80" s="379">
        <v>1.4891666666666665</v>
      </c>
      <c r="V80" s="379">
        <v>0.51665513176895284</v>
      </c>
      <c r="W80" s="379">
        <v>1.3439699465837676</v>
      </c>
      <c r="X80" s="340">
        <v>2.0058217984356195</v>
      </c>
      <c r="Y80" s="343">
        <v>1.5</v>
      </c>
      <c r="Z80" s="339">
        <v>0</v>
      </c>
      <c r="AA80" s="344">
        <v>0.89597996438917837</v>
      </c>
      <c r="AB80" s="345"/>
      <c r="AC80" s="340">
        <v>1.5</v>
      </c>
      <c r="AD80" s="346">
        <v>0</v>
      </c>
      <c r="AE80" s="347">
        <v>0.89597996438917837</v>
      </c>
      <c r="AG80" s="381">
        <v>116.11900338483753</v>
      </c>
      <c r="AH80" s="340">
        <v>3534.3721655259924</v>
      </c>
      <c r="AI80" s="348">
        <v>42412.465986311909</v>
      </c>
      <c r="AK80" s="382">
        <v>0.06</v>
      </c>
      <c r="AL80" s="350">
        <v>6.9671402030902509</v>
      </c>
      <c r="AM80" s="350">
        <v>212.0623299315595</v>
      </c>
      <c r="AN80" s="351">
        <v>2544.7479591787142</v>
      </c>
      <c r="AP80" s="203">
        <v>2.3977708029858439E-2</v>
      </c>
      <c r="AQ80" s="206">
        <v>2.5176593431351361E-2</v>
      </c>
      <c r="AR80" s="206">
        <v>0.7298214881588162</v>
      </c>
      <c r="AS80" s="206">
        <v>0.76631256256675717</v>
      </c>
      <c r="AT80" s="206">
        <v>8.757857857905794</v>
      </c>
      <c r="AU80" s="208">
        <v>9.1957507508010856</v>
      </c>
      <c r="AW80" s="349">
        <v>18</v>
      </c>
      <c r="AX80" s="350">
        <v>2.0901420609270751</v>
      </c>
      <c r="AY80" s="350">
        <v>63.618698979467844</v>
      </c>
      <c r="AZ80" s="351">
        <v>763.42438775361416</v>
      </c>
    </row>
    <row r="81" spans="2:52" x14ac:dyDescent="0.3">
      <c r="B81" s="374">
        <v>24</v>
      </c>
      <c r="C81" s="367">
        <v>2047</v>
      </c>
      <c r="D81" s="368">
        <v>533.02553397253291</v>
      </c>
      <c r="E81" s="369">
        <v>1.0000479478512796</v>
      </c>
      <c r="F81" s="370">
        <v>533.05109140156401</v>
      </c>
      <c r="G81" s="375">
        <v>167.67922170275952</v>
      </c>
      <c r="H81" s="368">
        <v>197</v>
      </c>
      <c r="I81" s="371">
        <v>209</v>
      </c>
      <c r="K81" s="339">
        <v>5166.5513176895283</v>
      </c>
      <c r="L81" s="340">
        <v>0</v>
      </c>
      <c r="M81" s="338">
        <v>51.665513176895281</v>
      </c>
      <c r="N81" s="341">
        <v>0</v>
      </c>
      <c r="O81" s="294">
        <v>2</v>
      </c>
      <c r="Q81" s="342">
        <v>89.38</v>
      </c>
      <c r="R81" s="377">
        <v>1.0344907407407409</v>
      </c>
      <c r="S81" s="378">
        <v>0.82759259259259277</v>
      </c>
      <c r="T81" s="379">
        <v>0.99311111111111128</v>
      </c>
      <c r="U81" s="379">
        <v>1.4896666666666669</v>
      </c>
      <c r="V81" s="379">
        <v>0.51665513176895284</v>
      </c>
      <c r="W81" s="379">
        <v>1.3442477243615456</v>
      </c>
      <c r="X81" s="340">
        <v>2.0063217984356196</v>
      </c>
      <c r="Y81" s="343">
        <v>1.5</v>
      </c>
      <c r="Z81" s="339">
        <v>0</v>
      </c>
      <c r="AA81" s="344">
        <v>0.89616514957436377</v>
      </c>
      <c r="AB81" s="345"/>
      <c r="AC81" s="340">
        <v>1.5</v>
      </c>
      <c r="AD81" s="346">
        <v>0</v>
      </c>
      <c r="AE81" s="347">
        <v>0.89616514957436377</v>
      </c>
      <c r="AG81" s="381">
        <v>116.14300338483754</v>
      </c>
      <c r="AH81" s="340">
        <v>3535.1026655259925</v>
      </c>
      <c r="AI81" s="348">
        <v>42421.231986311912</v>
      </c>
      <c r="AK81" s="382">
        <v>0.06</v>
      </c>
      <c r="AL81" s="350">
        <v>6.9685802030902524</v>
      </c>
      <c r="AM81" s="350">
        <v>212.10615993155955</v>
      </c>
      <c r="AN81" s="351">
        <v>2545.2739191787146</v>
      </c>
      <c r="AP81" s="203">
        <v>2.398729911307038E-2</v>
      </c>
      <c r="AQ81" s="206">
        <v>2.5186664068723899E-2</v>
      </c>
      <c r="AR81" s="206">
        <v>0.73011341675407959</v>
      </c>
      <c r="AS81" s="206">
        <v>0.76661908759178365</v>
      </c>
      <c r="AT81" s="206">
        <v>8.7613610010489555</v>
      </c>
      <c r="AU81" s="208">
        <v>9.1994290511014043</v>
      </c>
      <c r="AW81" s="349">
        <v>18</v>
      </c>
      <c r="AX81" s="350">
        <v>2.0905740609270755</v>
      </c>
      <c r="AY81" s="350">
        <v>63.631847979467864</v>
      </c>
      <c r="AZ81" s="351">
        <v>763.58217575361437</v>
      </c>
    </row>
    <row r="82" spans="2:52" x14ac:dyDescent="0.3">
      <c r="B82" s="374">
        <v>25</v>
      </c>
      <c r="C82" s="367">
        <v>2048</v>
      </c>
      <c r="D82" s="368">
        <v>533.13213907932732</v>
      </c>
      <c r="E82" s="369">
        <v>1.0000479478512796</v>
      </c>
      <c r="F82" s="370">
        <v>533.15770161984426</v>
      </c>
      <c r="G82" s="375">
        <v>167.67922170275952</v>
      </c>
      <c r="H82" s="368">
        <v>197</v>
      </c>
      <c r="I82" s="371">
        <v>209</v>
      </c>
      <c r="K82" s="339">
        <v>5166.5513176895283</v>
      </c>
      <c r="L82" s="340">
        <v>0</v>
      </c>
      <c r="M82" s="338">
        <v>51.665513176895281</v>
      </c>
      <c r="N82" s="341">
        <v>0</v>
      </c>
      <c r="O82" s="294">
        <v>2</v>
      </c>
      <c r="Q82" s="342">
        <v>89.4</v>
      </c>
      <c r="R82" s="377">
        <v>1.0347222222222223</v>
      </c>
      <c r="S82" s="378">
        <v>0.82777777777777795</v>
      </c>
      <c r="T82" s="379">
        <v>0.99333333333333351</v>
      </c>
      <c r="U82" s="379">
        <v>1.4900000000000002</v>
      </c>
      <c r="V82" s="379">
        <v>0.51665513176895284</v>
      </c>
      <c r="W82" s="379">
        <v>1.3444329095467307</v>
      </c>
      <c r="X82" s="340">
        <v>2.0066551317689529</v>
      </c>
      <c r="Y82" s="343">
        <v>1.5</v>
      </c>
      <c r="Z82" s="339">
        <v>0</v>
      </c>
      <c r="AA82" s="344">
        <v>0.89628860636448715</v>
      </c>
      <c r="AB82" s="345"/>
      <c r="AC82" s="340">
        <v>1.5</v>
      </c>
      <c r="AD82" s="346">
        <v>0</v>
      </c>
      <c r="AE82" s="347">
        <v>0.89628860636448715</v>
      </c>
      <c r="AG82" s="381">
        <v>116.15900338483753</v>
      </c>
      <c r="AH82" s="340">
        <v>3535.5896655259926</v>
      </c>
      <c r="AI82" s="348">
        <v>42427.075986311909</v>
      </c>
      <c r="AK82" s="382">
        <v>0.06</v>
      </c>
      <c r="AL82" s="350">
        <v>6.9695402030902516</v>
      </c>
      <c r="AM82" s="350">
        <v>212.13537993155953</v>
      </c>
      <c r="AN82" s="351">
        <v>2545.6245591787142</v>
      </c>
      <c r="AP82" s="203">
        <v>2.3992096572892991E-2</v>
      </c>
      <c r="AQ82" s="206">
        <v>2.519170140153764E-2</v>
      </c>
      <c r="AR82" s="206">
        <v>0.73025943943743032</v>
      </c>
      <c r="AS82" s="206">
        <v>0.76677241140930186</v>
      </c>
      <c r="AT82" s="206">
        <v>8.7631132732491643</v>
      </c>
      <c r="AU82" s="208">
        <v>9.2012689369116227</v>
      </c>
      <c r="AW82" s="349">
        <v>18</v>
      </c>
      <c r="AX82" s="350">
        <v>2.0908620609270754</v>
      </c>
      <c r="AY82" s="350">
        <v>63.640613979467851</v>
      </c>
      <c r="AZ82" s="351">
        <v>763.68736775361424</v>
      </c>
    </row>
    <row r="83" spans="2:52" x14ac:dyDescent="0.3">
      <c r="B83" s="374">
        <v>26</v>
      </c>
      <c r="C83" s="367">
        <v>2049</v>
      </c>
      <c r="D83" s="368">
        <v>533.2920787210511</v>
      </c>
      <c r="E83" s="369">
        <v>1.0000479478512796</v>
      </c>
      <c r="F83" s="370">
        <v>533.31764893033017</v>
      </c>
      <c r="G83" s="375">
        <v>167.67922170275952</v>
      </c>
      <c r="H83" s="368">
        <v>197</v>
      </c>
      <c r="I83" s="371">
        <v>209</v>
      </c>
      <c r="K83" s="339">
        <v>5166.5513176895283</v>
      </c>
      <c r="L83" s="340">
        <v>0</v>
      </c>
      <c r="M83" s="338">
        <v>51.665513176895281</v>
      </c>
      <c r="N83" s="341">
        <v>0</v>
      </c>
      <c r="O83" s="294">
        <v>2</v>
      </c>
      <c r="Q83" s="342">
        <v>89.43</v>
      </c>
      <c r="R83" s="377">
        <v>1.0350694444444446</v>
      </c>
      <c r="S83" s="378">
        <v>0.82805555555555577</v>
      </c>
      <c r="T83" s="379">
        <v>0.99366666666666692</v>
      </c>
      <c r="U83" s="379">
        <v>1.4905000000000004</v>
      </c>
      <c r="V83" s="379">
        <v>0.51665513176895284</v>
      </c>
      <c r="W83" s="379">
        <v>1.3447106873245085</v>
      </c>
      <c r="X83" s="340">
        <v>2.0071551317689531</v>
      </c>
      <c r="Y83" s="343">
        <v>1.5</v>
      </c>
      <c r="Z83" s="339">
        <v>0</v>
      </c>
      <c r="AA83" s="344">
        <v>0.89647379154967233</v>
      </c>
      <c r="AB83" s="345"/>
      <c r="AC83" s="340">
        <v>1.5</v>
      </c>
      <c r="AD83" s="346">
        <v>0</v>
      </c>
      <c r="AE83" s="347">
        <v>0.89647379154967233</v>
      </c>
      <c r="AG83" s="381">
        <v>116.18300338483755</v>
      </c>
      <c r="AH83" s="340">
        <v>3536.3201655259927</v>
      </c>
      <c r="AI83" s="348">
        <v>42435.841986311912</v>
      </c>
      <c r="AK83" s="382">
        <v>0.06</v>
      </c>
      <c r="AL83" s="350">
        <v>6.970980203090253</v>
      </c>
      <c r="AM83" s="350">
        <v>212.1792099315596</v>
      </c>
      <c r="AN83" s="351">
        <v>2546.1505191787151</v>
      </c>
      <c r="AP83" s="203">
        <v>2.3999294201864856E-2</v>
      </c>
      <c r="AQ83" s="206">
        <v>2.5199258911958098E-2</v>
      </c>
      <c r="AR83" s="206">
        <v>0.7304785172692615</v>
      </c>
      <c r="AS83" s="206">
        <v>0.76700244313272459</v>
      </c>
      <c r="AT83" s="206">
        <v>8.7657422072311384</v>
      </c>
      <c r="AU83" s="208">
        <v>9.2040293175926955</v>
      </c>
      <c r="AW83" s="349">
        <v>18</v>
      </c>
      <c r="AX83" s="350">
        <v>2.0912940609270758</v>
      </c>
      <c r="AY83" s="350">
        <v>63.653762979467871</v>
      </c>
      <c r="AZ83" s="351">
        <v>763.84515575361445</v>
      </c>
    </row>
    <row r="84" spans="2:52" x14ac:dyDescent="0.3">
      <c r="B84" s="374">
        <v>27</v>
      </c>
      <c r="C84" s="367">
        <v>2050</v>
      </c>
      <c r="D84" s="368">
        <v>532.91877426594624</v>
      </c>
      <c r="E84" s="369">
        <v>1.0000479478512796</v>
      </c>
      <c r="F84" s="370">
        <v>532.94432657607888</v>
      </c>
      <c r="G84" s="375">
        <v>167.67922170275952</v>
      </c>
      <c r="H84" s="368">
        <v>197</v>
      </c>
      <c r="I84" s="371">
        <v>209</v>
      </c>
      <c r="K84" s="339">
        <v>5166.5513176895283</v>
      </c>
      <c r="L84" s="340">
        <v>0</v>
      </c>
      <c r="M84" s="338">
        <v>51.665513176895281</v>
      </c>
      <c r="N84" s="341">
        <v>0</v>
      </c>
      <c r="O84" s="294">
        <v>2</v>
      </c>
      <c r="Q84" s="342">
        <v>89.36</v>
      </c>
      <c r="R84" s="377">
        <v>1.0342592592592592</v>
      </c>
      <c r="S84" s="378">
        <v>0.82740740740740737</v>
      </c>
      <c r="T84" s="379">
        <v>0.99288888888888882</v>
      </c>
      <c r="U84" s="379">
        <v>1.4893333333333332</v>
      </c>
      <c r="V84" s="379">
        <v>0.51665513176895284</v>
      </c>
      <c r="W84" s="379">
        <v>1.3440625391763601</v>
      </c>
      <c r="X84" s="340">
        <v>2.0059884651022859</v>
      </c>
      <c r="Y84" s="343">
        <v>1.5</v>
      </c>
      <c r="Z84" s="339">
        <v>0</v>
      </c>
      <c r="AA84" s="344">
        <v>0.89604169278424006</v>
      </c>
      <c r="AB84" s="345"/>
      <c r="AC84" s="340">
        <v>1.5</v>
      </c>
      <c r="AD84" s="346">
        <v>0</v>
      </c>
      <c r="AE84" s="347">
        <v>0.89604169278424006</v>
      </c>
      <c r="AG84" s="381">
        <v>116.12700338483752</v>
      </c>
      <c r="AH84" s="340">
        <v>3534.6156655259924</v>
      </c>
      <c r="AI84" s="348">
        <v>42415.387986311907</v>
      </c>
      <c r="AK84" s="382">
        <v>0.06</v>
      </c>
      <c r="AL84" s="350">
        <v>6.9676202030902514</v>
      </c>
      <c r="AM84" s="350">
        <v>212.07693993155954</v>
      </c>
      <c r="AN84" s="351">
        <v>2544.9232791787144</v>
      </c>
      <c r="AP84" s="203">
        <v>2.3982494695923548E-2</v>
      </c>
      <c r="AQ84" s="206">
        <v>2.5181619430719726E-2</v>
      </c>
      <c r="AR84" s="206">
        <v>0.72996718230717306</v>
      </c>
      <c r="AS84" s="206">
        <v>0.76646554142253176</v>
      </c>
      <c r="AT84" s="206">
        <v>8.7596061876860762</v>
      </c>
      <c r="AU84" s="208">
        <v>9.1975864970703807</v>
      </c>
      <c r="AW84" s="349">
        <v>18</v>
      </c>
      <c r="AX84" s="350">
        <v>2.0902860609270753</v>
      </c>
      <c r="AY84" s="350">
        <v>63.623081979467855</v>
      </c>
      <c r="AZ84" s="351">
        <v>763.47698375361426</v>
      </c>
    </row>
    <row r="85" spans="2:52" x14ac:dyDescent="0.3">
      <c r="B85" s="374">
        <v>28</v>
      </c>
      <c r="C85" s="367">
        <v>2051</v>
      </c>
      <c r="D85" s="368">
        <v>532.59902300138663</v>
      </c>
      <c r="E85" s="369">
        <v>1.0000479478512796</v>
      </c>
      <c r="F85" s="370">
        <v>532.6245599801332</v>
      </c>
      <c r="G85" s="375">
        <v>167.67922170275952</v>
      </c>
      <c r="H85" s="368">
        <v>197</v>
      </c>
      <c r="I85" s="371">
        <v>209</v>
      </c>
      <c r="K85" s="339">
        <v>5166.5513176895283</v>
      </c>
      <c r="L85" s="340">
        <v>0</v>
      </c>
      <c r="M85" s="338">
        <v>51.665513176895281</v>
      </c>
      <c r="N85" s="341">
        <v>0</v>
      </c>
      <c r="O85" s="294">
        <v>2</v>
      </c>
      <c r="Q85" s="342">
        <v>89.31</v>
      </c>
      <c r="R85" s="377">
        <v>1.0336805555555555</v>
      </c>
      <c r="S85" s="378">
        <v>0.82694444444444448</v>
      </c>
      <c r="T85" s="379">
        <v>0.99233333333333329</v>
      </c>
      <c r="U85" s="379">
        <v>1.4884999999999999</v>
      </c>
      <c r="V85" s="379">
        <v>0.51665513176895284</v>
      </c>
      <c r="W85" s="379">
        <v>1.3435995762133972</v>
      </c>
      <c r="X85" s="340">
        <v>2.0051551317689529</v>
      </c>
      <c r="Y85" s="343">
        <v>1.5</v>
      </c>
      <c r="Z85" s="339">
        <v>0</v>
      </c>
      <c r="AA85" s="344">
        <v>0.89573305080893151</v>
      </c>
      <c r="AB85" s="345"/>
      <c r="AC85" s="340">
        <v>1.5</v>
      </c>
      <c r="AD85" s="346">
        <v>0</v>
      </c>
      <c r="AE85" s="347">
        <v>0.89573305080893151</v>
      </c>
      <c r="AG85" s="381">
        <v>116.08700338483753</v>
      </c>
      <c r="AH85" s="340">
        <v>3533.3981655259922</v>
      </c>
      <c r="AI85" s="348">
        <v>42400.777986311907</v>
      </c>
      <c r="AK85" s="382">
        <v>0.06</v>
      </c>
      <c r="AL85" s="350">
        <v>6.9652202030902517</v>
      </c>
      <c r="AM85" s="350">
        <v>212.00388993155954</v>
      </c>
      <c r="AN85" s="351">
        <v>2544.0466791787144</v>
      </c>
      <c r="AP85" s="203">
        <v>2.3968105199105992E-2</v>
      </c>
      <c r="AQ85" s="206">
        <v>2.5166510459061292E-2</v>
      </c>
      <c r="AR85" s="206">
        <v>0.72952920199778859</v>
      </c>
      <c r="AS85" s="206">
        <v>0.76600566209767817</v>
      </c>
      <c r="AT85" s="206">
        <v>8.7543504239734631</v>
      </c>
      <c r="AU85" s="208">
        <v>9.1920679451721377</v>
      </c>
      <c r="AW85" s="349">
        <v>18</v>
      </c>
      <c r="AX85" s="350">
        <v>2.0895660609270754</v>
      </c>
      <c r="AY85" s="350">
        <v>63.601166979467855</v>
      </c>
      <c r="AZ85" s="351">
        <v>763.21400375361429</v>
      </c>
    </row>
    <row r="86" spans="2:52" x14ac:dyDescent="0.3">
      <c r="B86" s="374">
        <v>29</v>
      </c>
      <c r="C86" s="367">
        <v>2052</v>
      </c>
      <c r="D86" s="368">
        <v>532.1729437829855</v>
      </c>
      <c r="E86" s="369">
        <v>1.0000479478512796</v>
      </c>
      <c r="F86" s="372">
        <v>532.19846033214901</v>
      </c>
      <c r="G86" s="375">
        <v>167.67922170275952</v>
      </c>
      <c r="H86" s="368">
        <v>197</v>
      </c>
      <c r="I86" s="371">
        <v>209</v>
      </c>
      <c r="K86" s="352">
        <v>5166.5513176895283</v>
      </c>
      <c r="L86" s="340">
        <v>0</v>
      </c>
      <c r="M86" s="338">
        <v>51.665513176895281</v>
      </c>
      <c r="N86" s="354">
        <v>0</v>
      </c>
      <c r="O86" s="294">
        <v>2</v>
      </c>
      <c r="Q86" s="355">
        <v>89.24</v>
      </c>
      <c r="R86" s="377">
        <v>1.0328703703703703</v>
      </c>
      <c r="S86" s="378">
        <v>0.82629629629629631</v>
      </c>
      <c r="T86" s="379">
        <v>0.99155555555555552</v>
      </c>
      <c r="U86" s="379">
        <v>1.4873333333333334</v>
      </c>
      <c r="V86" s="379">
        <v>0.51665513176895284</v>
      </c>
      <c r="W86" s="380">
        <v>1.3429514280652493</v>
      </c>
      <c r="X86" s="353">
        <v>2.0039884651022861</v>
      </c>
      <c r="Y86" s="356">
        <v>1.5</v>
      </c>
      <c r="Z86" s="352">
        <v>0</v>
      </c>
      <c r="AA86" s="357">
        <v>0.89530095204349947</v>
      </c>
      <c r="AB86" s="358"/>
      <c r="AC86" s="353">
        <v>1.5</v>
      </c>
      <c r="AD86" s="359">
        <v>0</v>
      </c>
      <c r="AE86" s="360">
        <v>0.89530095204349947</v>
      </c>
      <c r="AG86" s="381">
        <v>116.03100338483755</v>
      </c>
      <c r="AH86" s="353">
        <v>3531.6936655259929</v>
      </c>
      <c r="AI86" s="361">
        <v>42380.323986311916</v>
      </c>
      <c r="AK86" s="382">
        <v>0.06</v>
      </c>
      <c r="AL86" s="363">
        <v>6.9618602030902528</v>
      </c>
      <c r="AM86" s="363">
        <v>211.90161993155957</v>
      </c>
      <c r="AN86" s="364">
        <v>2542.8194391787147</v>
      </c>
      <c r="AP86" s="227">
        <v>2.3948930714946706E-2</v>
      </c>
      <c r="AQ86" s="230">
        <v>2.5146377250694043E-2</v>
      </c>
      <c r="AR86" s="230">
        <v>0.72894557863619036</v>
      </c>
      <c r="AS86" s="230">
        <v>0.76539285756799991</v>
      </c>
      <c r="AT86" s="230">
        <v>8.7473469436342839</v>
      </c>
      <c r="AU86" s="232">
        <v>9.1847142908159984</v>
      </c>
      <c r="AW86" s="362">
        <v>18</v>
      </c>
      <c r="AX86" s="363">
        <v>2.0885580609270757</v>
      </c>
      <c r="AY86" s="363">
        <v>63.570485979467868</v>
      </c>
      <c r="AZ86" s="364">
        <v>762.84583175361445</v>
      </c>
    </row>
    <row r="87" spans="2:52" x14ac:dyDescent="0.3">
      <c r="B87" s="391">
        <v>30</v>
      </c>
      <c r="C87" s="392">
        <v>2053</v>
      </c>
      <c r="D87" s="393">
        <v>531.64077083920256</v>
      </c>
      <c r="E87" s="394">
        <v>1.0000479478512796</v>
      </c>
      <c r="F87" s="395">
        <v>531.66626187181691</v>
      </c>
      <c r="G87" s="483">
        <v>167.67922170275952</v>
      </c>
      <c r="H87" s="393">
        <v>197</v>
      </c>
      <c r="I87" s="396">
        <v>209</v>
      </c>
      <c r="K87" s="398">
        <v>5166.5513176895283</v>
      </c>
      <c r="L87" s="399">
        <v>0</v>
      </c>
      <c r="M87" s="400">
        <v>51.665513176895281</v>
      </c>
      <c r="N87" s="401">
        <v>0</v>
      </c>
      <c r="O87" s="402">
        <v>2</v>
      </c>
      <c r="Q87" s="403">
        <v>89.15</v>
      </c>
      <c r="R87" s="549">
        <v>1.0318287037037039</v>
      </c>
      <c r="S87" s="548">
        <v>0.82546296296296318</v>
      </c>
      <c r="T87" s="404">
        <v>0.99055555555555574</v>
      </c>
      <c r="U87" s="404">
        <v>1.4858333333333336</v>
      </c>
      <c r="V87" s="404">
        <v>0.51665513176895284</v>
      </c>
      <c r="W87" s="404">
        <v>1.342118094731916</v>
      </c>
      <c r="X87" s="399">
        <v>2.0024884651022865</v>
      </c>
      <c r="Y87" s="408">
        <v>1.5</v>
      </c>
      <c r="Z87" s="550">
        <v>0</v>
      </c>
      <c r="AA87" s="405">
        <v>0.89474539648794404</v>
      </c>
      <c r="AB87" s="399"/>
      <c r="AC87" s="399">
        <v>1.5</v>
      </c>
      <c r="AD87" s="399">
        <v>0</v>
      </c>
      <c r="AE87" s="406">
        <v>0.89474539648794404</v>
      </c>
      <c r="AG87" s="484">
        <v>115.95900338483754</v>
      </c>
      <c r="AH87" s="399">
        <v>3529.502165525993</v>
      </c>
      <c r="AI87" s="408">
        <v>42354.025986311914</v>
      </c>
      <c r="AK87" s="409">
        <v>0.06</v>
      </c>
      <c r="AL87" s="410">
        <v>6.957540203090252</v>
      </c>
      <c r="AM87" s="410">
        <v>211.77012993155952</v>
      </c>
      <c r="AN87" s="411">
        <v>2541.2415591787144</v>
      </c>
      <c r="AP87" s="412">
        <v>2.3924981784231761E-2</v>
      </c>
      <c r="AQ87" s="410">
        <v>2.512123087344335E-2</v>
      </c>
      <c r="AR87" s="410">
        <v>0.72821663305755424</v>
      </c>
      <c r="AS87" s="410">
        <v>0.76462746471043197</v>
      </c>
      <c r="AT87" s="410">
        <v>8.7385995966906513</v>
      </c>
      <c r="AU87" s="411">
        <v>9.1755295765251841</v>
      </c>
      <c r="AW87" s="412">
        <v>18</v>
      </c>
      <c r="AX87" s="410">
        <v>2.0872620609270758</v>
      </c>
      <c r="AY87" s="410">
        <v>63.531038979467866</v>
      </c>
      <c r="AZ87" s="411">
        <v>762.37246775361439</v>
      </c>
    </row>
    <row r="88" spans="2:52" ht="15.6" x14ac:dyDescent="0.3">
      <c r="AP88" s="135"/>
      <c r="AQ88" s="135"/>
      <c r="AR88" s="135"/>
      <c r="AS88" s="135"/>
      <c r="AT88" s="135"/>
      <c r="AU88" s="135"/>
    </row>
    <row r="89" spans="2:52" ht="15.6" x14ac:dyDescent="0.3">
      <c r="AM89" s="135"/>
      <c r="AN89" s="135"/>
      <c r="AO89" s="135"/>
      <c r="AP89" s="135"/>
      <c r="AQ89" s="135"/>
      <c r="AR89" s="135"/>
    </row>
    <row r="90" spans="2:52" ht="18" x14ac:dyDescent="0.3">
      <c r="B90" s="544" t="s">
        <v>532</v>
      </c>
      <c r="C90" s="296"/>
      <c r="D90" s="296"/>
      <c r="E90" s="296"/>
      <c r="F90" s="296"/>
      <c r="G90" s="296"/>
      <c r="H90" s="296"/>
      <c r="I90" s="296"/>
      <c r="J90" s="135"/>
      <c r="K90" s="135"/>
      <c r="L90" s="135"/>
      <c r="M90" s="13"/>
      <c r="N90" s="13"/>
      <c r="O90" s="13"/>
      <c r="P90" s="135"/>
      <c r="Q90" s="135"/>
      <c r="R90" s="135"/>
      <c r="S90" s="135"/>
      <c r="T90" s="135"/>
      <c r="U90" s="135"/>
      <c r="V90" s="135"/>
      <c r="W90" s="135"/>
      <c r="X90" s="135"/>
      <c r="Y90" s="13"/>
      <c r="Z90" s="13"/>
      <c r="AA90" s="13"/>
      <c r="AB90" s="13"/>
      <c r="AC90" s="13"/>
      <c r="AD90" s="13"/>
      <c r="AE90" s="13"/>
      <c r="AF90" s="135"/>
      <c r="AG90" s="135"/>
      <c r="AH90" s="135"/>
      <c r="AI90" s="135"/>
      <c r="AJ90" s="135"/>
      <c r="AO90" s="135"/>
      <c r="AS90" s="135"/>
      <c r="AT90" s="135"/>
      <c r="AU90" s="135"/>
      <c r="AV90" s="135"/>
      <c r="AW90" s="680" t="s">
        <v>369</v>
      </c>
      <c r="AX90" s="681"/>
      <c r="AY90" s="681"/>
      <c r="AZ90" s="682"/>
    </row>
    <row r="91" spans="2:52" ht="15.6" x14ac:dyDescent="0.3"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"/>
      <c r="N91" s="13"/>
      <c r="O91" s="13"/>
      <c r="P91" s="135"/>
      <c r="Q91" s="135"/>
      <c r="R91" s="135"/>
      <c r="S91" s="135"/>
      <c r="T91" s="135"/>
      <c r="U91" s="135"/>
      <c r="V91" s="135"/>
      <c r="W91" s="135"/>
      <c r="X91" s="135"/>
      <c r="Y91" s="13"/>
      <c r="Z91" s="13"/>
      <c r="AA91" s="13"/>
      <c r="AB91" s="13"/>
      <c r="AC91" s="13"/>
      <c r="AD91" s="13"/>
      <c r="AE91" s="13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683" t="s">
        <v>375</v>
      </c>
      <c r="AX91" s="684"/>
      <c r="AY91" s="684"/>
      <c r="AZ91" s="685"/>
    </row>
    <row r="92" spans="2:52" ht="15.6" x14ac:dyDescent="0.3">
      <c r="B92" s="138" t="s">
        <v>465</v>
      </c>
      <c r="C92" s="135"/>
      <c r="D92" s="135"/>
      <c r="E92" s="135"/>
      <c r="F92" s="135"/>
      <c r="G92" s="135"/>
      <c r="H92" s="135"/>
      <c r="I92" s="135"/>
      <c r="J92" s="135"/>
      <c r="K92" s="105" t="s">
        <v>469</v>
      </c>
      <c r="P92" s="135"/>
      <c r="Q92" s="105" t="s">
        <v>470</v>
      </c>
      <c r="R92" s="135"/>
      <c r="S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686" t="s">
        <v>388</v>
      </c>
      <c r="AL92" s="687"/>
      <c r="AM92" s="687"/>
      <c r="AN92" s="688"/>
      <c r="AO92" s="135"/>
      <c r="AP92" s="671" t="s">
        <v>471</v>
      </c>
      <c r="AQ92" s="671"/>
      <c r="AR92" s="671"/>
      <c r="AS92" s="671"/>
      <c r="AT92" s="671"/>
      <c r="AU92" s="671"/>
      <c r="AV92" s="135"/>
      <c r="AW92" s="672" t="s">
        <v>472</v>
      </c>
      <c r="AX92" s="673"/>
      <c r="AY92" s="673"/>
      <c r="AZ92" s="674"/>
    </row>
    <row r="93" spans="2:52" ht="43.2" x14ac:dyDescent="0.3">
      <c r="B93" s="675" t="s">
        <v>357</v>
      </c>
      <c r="C93" s="676"/>
      <c r="D93" s="282" t="s">
        <v>358</v>
      </c>
      <c r="E93" s="282" t="s">
        <v>359</v>
      </c>
      <c r="F93" s="282" t="s">
        <v>466</v>
      </c>
      <c r="G93" s="282" t="s">
        <v>467</v>
      </c>
      <c r="H93" s="282" t="s">
        <v>362</v>
      </c>
      <c r="I93" s="283" t="s">
        <v>363</v>
      </c>
      <c r="J93" s="13"/>
      <c r="K93" s="297" t="s">
        <v>473</v>
      </c>
      <c r="L93" s="282" t="s">
        <v>474</v>
      </c>
      <c r="M93" s="282" t="s">
        <v>475</v>
      </c>
      <c r="N93" s="298" t="s">
        <v>413</v>
      </c>
      <c r="O93" s="283" t="s">
        <v>476</v>
      </c>
      <c r="P93" s="33"/>
      <c r="Q93" s="297" t="s">
        <v>477</v>
      </c>
      <c r="R93" s="299" t="s">
        <v>395</v>
      </c>
      <c r="S93" s="297" t="s">
        <v>478</v>
      </c>
      <c r="T93" s="282" t="s">
        <v>479</v>
      </c>
      <c r="U93" s="282" t="s">
        <v>480</v>
      </c>
      <c r="V93" s="282" t="s">
        <v>481</v>
      </c>
      <c r="W93" s="282" t="s">
        <v>482</v>
      </c>
      <c r="X93" s="282" t="s">
        <v>483</v>
      </c>
      <c r="Y93" s="283" t="s">
        <v>484</v>
      </c>
      <c r="Z93" s="299" t="s">
        <v>485</v>
      </c>
      <c r="AA93" s="299" t="s">
        <v>409</v>
      </c>
      <c r="AB93" s="299" t="s">
        <v>486</v>
      </c>
      <c r="AC93" s="282" t="s">
        <v>487</v>
      </c>
      <c r="AD93" s="282" t="s">
        <v>488</v>
      </c>
      <c r="AE93" s="300" t="s">
        <v>406</v>
      </c>
      <c r="AF93" s="137"/>
      <c r="AG93" s="301" t="s">
        <v>424</v>
      </c>
      <c r="AH93" s="282" t="s">
        <v>425</v>
      </c>
      <c r="AI93" s="300" t="s">
        <v>426</v>
      </c>
      <c r="AJ93" s="137"/>
      <c r="AK93" s="297" t="s">
        <v>427</v>
      </c>
      <c r="AL93" s="282" t="s">
        <v>428</v>
      </c>
      <c r="AM93" s="282" t="s">
        <v>429</v>
      </c>
      <c r="AN93" s="283" t="s">
        <v>430</v>
      </c>
      <c r="AO93" s="137"/>
      <c r="AP93" s="302" t="s">
        <v>489</v>
      </c>
      <c r="AQ93" s="303" t="s">
        <v>490</v>
      </c>
      <c r="AR93" s="303" t="s">
        <v>491</v>
      </c>
      <c r="AS93" s="303" t="s">
        <v>492</v>
      </c>
      <c r="AT93" s="303" t="s">
        <v>493</v>
      </c>
      <c r="AU93" s="304" t="s">
        <v>494</v>
      </c>
      <c r="AV93" s="137"/>
      <c r="AW93" s="305" t="s">
        <v>431</v>
      </c>
      <c r="AX93" s="306" t="s">
        <v>394</v>
      </c>
      <c r="AY93" s="306" t="s">
        <v>432</v>
      </c>
      <c r="AZ93" s="307" t="s">
        <v>433</v>
      </c>
    </row>
    <row r="94" spans="2:52" x14ac:dyDescent="0.3">
      <c r="B94" s="284" t="s">
        <v>364</v>
      </c>
      <c r="C94" s="285" t="s">
        <v>365</v>
      </c>
      <c r="D94" s="285" t="s">
        <v>366</v>
      </c>
      <c r="E94" s="285" t="s">
        <v>468</v>
      </c>
      <c r="F94" s="285" t="s">
        <v>366</v>
      </c>
      <c r="G94" s="285" t="s">
        <v>259</v>
      </c>
      <c r="H94" s="285" t="s">
        <v>368</v>
      </c>
      <c r="I94" s="286" t="s">
        <v>368</v>
      </c>
      <c r="J94" s="163"/>
      <c r="K94" s="284" t="s">
        <v>439</v>
      </c>
      <c r="L94" s="285" t="s">
        <v>439</v>
      </c>
      <c r="M94" s="285" t="s">
        <v>439</v>
      </c>
      <c r="N94" s="308" t="s">
        <v>438</v>
      </c>
      <c r="O94" s="286" t="s">
        <v>438</v>
      </c>
      <c r="P94" s="163"/>
      <c r="Q94" s="284" t="s">
        <v>440</v>
      </c>
      <c r="R94" s="309" t="s">
        <v>495</v>
      </c>
      <c r="S94" s="284" t="s">
        <v>495</v>
      </c>
      <c r="T94" s="285" t="s">
        <v>495</v>
      </c>
      <c r="U94" s="285" t="s">
        <v>495</v>
      </c>
      <c r="V94" s="285" t="s">
        <v>495</v>
      </c>
      <c r="W94" s="285" t="s">
        <v>495</v>
      </c>
      <c r="X94" s="285" t="s">
        <v>495</v>
      </c>
      <c r="Y94" s="286" t="s">
        <v>495</v>
      </c>
      <c r="Z94" s="309" t="s">
        <v>495</v>
      </c>
      <c r="AA94" s="309" t="s">
        <v>495</v>
      </c>
      <c r="AB94" s="309" t="s">
        <v>495</v>
      </c>
      <c r="AC94" s="285" t="s">
        <v>495</v>
      </c>
      <c r="AD94" s="308" t="s">
        <v>495</v>
      </c>
      <c r="AE94" s="286" t="s">
        <v>495</v>
      </c>
      <c r="AF94" s="163"/>
      <c r="AG94" s="310" t="s">
        <v>440</v>
      </c>
      <c r="AH94" s="285" t="s">
        <v>441</v>
      </c>
      <c r="AI94" s="311" t="s">
        <v>254</v>
      </c>
      <c r="AJ94" s="163"/>
      <c r="AK94" s="284" t="s">
        <v>442</v>
      </c>
      <c r="AL94" s="285" t="s">
        <v>443</v>
      </c>
      <c r="AM94" s="285" t="s">
        <v>444</v>
      </c>
      <c r="AN94" s="286" t="s">
        <v>445</v>
      </c>
      <c r="AO94" s="163"/>
      <c r="AP94" s="312" t="s">
        <v>440</v>
      </c>
      <c r="AQ94" s="313" t="s">
        <v>496</v>
      </c>
      <c r="AR94" s="313" t="s">
        <v>441</v>
      </c>
      <c r="AS94" s="313" t="s">
        <v>497</v>
      </c>
      <c r="AT94" s="313" t="s">
        <v>254</v>
      </c>
      <c r="AU94" s="314" t="s">
        <v>498</v>
      </c>
      <c r="AV94" s="163"/>
      <c r="AW94" s="315" t="s">
        <v>446</v>
      </c>
      <c r="AX94" s="316" t="s">
        <v>447</v>
      </c>
      <c r="AY94" s="316" t="s">
        <v>448</v>
      </c>
      <c r="AZ94" s="317" t="s">
        <v>449</v>
      </c>
    </row>
    <row r="95" spans="2:52" x14ac:dyDescent="0.3">
      <c r="B95" s="287">
        <v>0</v>
      </c>
      <c r="C95" s="288">
        <v>2023</v>
      </c>
      <c r="D95" s="289">
        <v>18138.4833168</v>
      </c>
      <c r="E95" s="290">
        <v>0.98174794785127961</v>
      </c>
      <c r="F95" s="291">
        <v>17807.418773403071</v>
      </c>
      <c r="G95" s="292">
        <v>167.67922170275952</v>
      </c>
      <c r="H95" s="289">
        <v>6593</v>
      </c>
      <c r="I95" s="293">
        <v>7010</v>
      </c>
      <c r="K95" s="323">
        <v>71269.41</v>
      </c>
      <c r="L95" s="319">
        <v>0</v>
      </c>
      <c r="M95" s="292">
        <v>0</v>
      </c>
      <c r="N95" s="320">
        <v>0</v>
      </c>
      <c r="O95" s="293">
        <v>0</v>
      </c>
      <c r="Q95" s="321">
        <v>2985.93</v>
      </c>
      <c r="R95" s="322">
        <v>34.559375000000003</v>
      </c>
      <c r="S95" s="323">
        <v>27.647500000000001</v>
      </c>
      <c r="T95" s="319">
        <v>33.177</v>
      </c>
      <c r="U95" s="319">
        <v>49.765499999999996</v>
      </c>
      <c r="V95" s="319">
        <v>7.1269410000000004</v>
      </c>
      <c r="W95" s="319">
        <v>34.774440999999996</v>
      </c>
      <c r="X95" s="319">
        <v>56.892440999999991</v>
      </c>
      <c r="Y95" s="485">
        <v>53.5</v>
      </c>
      <c r="Z95" s="323">
        <v>0</v>
      </c>
      <c r="AA95" s="325">
        <v>0.64998955140186909</v>
      </c>
      <c r="AB95" s="326">
        <v>0</v>
      </c>
      <c r="AC95" s="319">
        <v>53.5</v>
      </c>
      <c r="AD95" s="327">
        <v>0</v>
      </c>
      <c r="AE95" s="328">
        <v>0.64998955140186909</v>
      </c>
      <c r="AG95" s="329">
        <v>3004.5117024000001</v>
      </c>
      <c r="AH95" s="330">
        <v>91449.82494179999</v>
      </c>
      <c r="AI95" s="331">
        <v>1097397.8993015999</v>
      </c>
      <c r="AK95" s="332">
        <v>0.06</v>
      </c>
      <c r="AL95" s="333">
        <v>180.27070214399998</v>
      </c>
      <c r="AM95" s="333">
        <v>5486.9894965079993</v>
      </c>
      <c r="AN95" s="334">
        <v>65843.873958095995</v>
      </c>
      <c r="AP95" s="535">
        <v>0.80133384480313818</v>
      </c>
      <c r="AQ95" s="536">
        <v>0.8414005370432952</v>
      </c>
      <c r="AR95" s="536">
        <v>24.390598901195517</v>
      </c>
      <c r="AS95" s="536">
        <v>25.610128846255297</v>
      </c>
      <c r="AT95" s="536">
        <v>292.68718681434621</v>
      </c>
      <c r="AU95" s="537">
        <v>307.32154615506357</v>
      </c>
      <c r="AW95" s="332">
        <v>18</v>
      </c>
      <c r="AX95" s="333">
        <v>54.081210643199995</v>
      </c>
      <c r="AY95" s="333">
        <v>1646.0968489524</v>
      </c>
      <c r="AZ95" s="334">
        <v>19753.162187428799</v>
      </c>
    </row>
    <row r="96" spans="2:52" x14ac:dyDescent="0.3">
      <c r="B96" s="374">
        <v>1</v>
      </c>
      <c r="C96" s="486">
        <v>2024</v>
      </c>
      <c r="D96" s="368">
        <v>18261.825003354239</v>
      </c>
      <c r="E96" s="369">
        <v>0.99174794785127962</v>
      </c>
      <c r="F96" s="370">
        <v>18111.127471095755</v>
      </c>
      <c r="G96" s="375">
        <v>167.67922170275952</v>
      </c>
      <c r="H96" s="368">
        <v>6705</v>
      </c>
      <c r="I96" s="371">
        <v>7129</v>
      </c>
      <c r="K96" s="378">
        <v>73015.556714801452</v>
      </c>
      <c r="L96" s="379">
        <v>1746.1467148014447</v>
      </c>
      <c r="M96" s="375">
        <v>730.15556714801448</v>
      </c>
      <c r="N96" s="487">
        <v>112</v>
      </c>
      <c r="O96" s="371">
        <v>68</v>
      </c>
      <c r="Q96" s="488">
        <v>3036.86</v>
      </c>
      <c r="R96" s="377">
        <v>35.148842592592594</v>
      </c>
      <c r="S96" s="378">
        <v>28.119074074074078</v>
      </c>
      <c r="T96" s="379">
        <v>33.742888888888892</v>
      </c>
      <c r="U96" s="379">
        <v>50.614333333333342</v>
      </c>
      <c r="V96" s="379">
        <v>7.3015556714801448</v>
      </c>
      <c r="W96" s="379">
        <v>35.420629745554223</v>
      </c>
      <c r="X96" s="379">
        <v>57.915889004813494</v>
      </c>
      <c r="Y96" s="489">
        <v>53.5</v>
      </c>
      <c r="Z96" s="339">
        <v>0</v>
      </c>
      <c r="AA96" s="344">
        <v>0.66206784571129385</v>
      </c>
      <c r="AB96" s="379">
        <v>0</v>
      </c>
      <c r="AC96" s="340">
        <v>53.5</v>
      </c>
      <c r="AD96" s="346">
        <v>0</v>
      </c>
      <c r="AE96" s="347">
        <v>0.66206784571129385</v>
      </c>
      <c r="AG96" s="528">
        <v>3060.342410015885</v>
      </c>
      <c r="AH96" s="379">
        <v>93149.172104858517</v>
      </c>
      <c r="AI96" s="529">
        <v>1117790.065258302</v>
      </c>
      <c r="AK96" s="349">
        <v>0.06</v>
      </c>
      <c r="AL96" s="492">
        <v>183.62054460095311</v>
      </c>
      <c r="AM96" s="492">
        <v>5588.9503262915105</v>
      </c>
      <c r="AN96" s="493">
        <v>67067.403915498115</v>
      </c>
      <c r="AP96" s="431">
        <v>0.81500073619930902</v>
      </c>
      <c r="AQ96" s="434">
        <v>0.85575077300927449</v>
      </c>
      <c r="AR96" s="434">
        <v>24.806584908066466</v>
      </c>
      <c r="AS96" s="434">
        <v>26.046914153469793</v>
      </c>
      <c r="AT96" s="434">
        <v>297.67901889679757</v>
      </c>
      <c r="AU96" s="437">
        <v>312.56296984163754</v>
      </c>
      <c r="AW96" s="349">
        <v>18</v>
      </c>
      <c r="AX96" s="492">
        <v>55.086163380285925</v>
      </c>
      <c r="AY96" s="492">
        <v>1676.6850978874529</v>
      </c>
      <c r="AZ96" s="493">
        <v>20120.221174649436</v>
      </c>
    </row>
    <row r="97" spans="2:52" x14ac:dyDescent="0.3">
      <c r="B97" s="374">
        <v>2</v>
      </c>
      <c r="C97" s="367">
        <v>2025</v>
      </c>
      <c r="D97" s="368">
        <v>18380.52686587604</v>
      </c>
      <c r="E97" s="369">
        <v>1.0000479478512796</v>
      </c>
      <c r="F97" s="370">
        <v>18381.408172644646</v>
      </c>
      <c r="G97" s="375">
        <v>167.67922170275952</v>
      </c>
      <c r="H97" s="368">
        <v>6805</v>
      </c>
      <c r="I97" s="371">
        <v>7236</v>
      </c>
      <c r="K97" s="378">
        <v>74574.616281588445</v>
      </c>
      <c r="L97" s="379">
        <v>1559.0595667870041</v>
      </c>
      <c r="M97" s="375">
        <v>745.74616281588453</v>
      </c>
      <c r="N97" s="487">
        <v>100</v>
      </c>
      <c r="O97" s="371">
        <v>69</v>
      </c>
      <c r="Q97" s="488">
        <v>3082.1800000000003</v>
      </c>
      <c r="R97" s="377">
        <v>35.673379629629629</v>
      </c>
      <c r="S97" s="378">
        <v>28.538703703703707</v>
      </c>
      <c r="T97" s="379">
        <v>34.246444444444442</v>
      </c>
      <c r="U97" s="379">
        <v>51.369666666666667</v>
      </c>
      <c r="V97" s="379">
        <v>7.4574616281588444</v>
      </c>
      <c r="W97" s="379">
        <v>35.996165331862549</v>
      </c>
      <c r="X97" s="379">
        <v>58.827128294825521</v>
      </c>
      <c r="Y97" s="489">
        <v>53.5</v>
      </c>
      <c r="Z97" s="339">
        <v>0</v>
      </c>
      <c r="AA97" s="344">
        <v>0.67282552022172992</v>
      </c>
      <c r="AB97" s="379">
        <v>0</v>
      </c>
      <c r="AC97" s="340">
        <v>53.5</v>
      </c>
      <c r="AD97" s="346">
        <v>0</v>
      </c>
      <c r="AE97" s="347">
        <v>0.67282552022172992</v>
      </c>
      <c r="AG97" s="381">
        <v>3110.0686846729245</v>
      </c>
      <c r="AH97" s="490">
        <v>94662.71558973215</v>
      </c>
      <c r="AI97" s="491">
        <v>1135952.5870767857</v>
      </c>
      <c r="AK97" s="349">
        <v>0.06</v>
      </c>
      <c r="AL97" s="492">
        <v>186.60412108037548</v>
      </c>
      <c r="AM97" s="492">
        <v>5679.7629353839284</v>
      </c>
      <c r="AN97" s="493">
        <v>68157.155224607151</v>
      </c>
      <c r="AP97" s="431">
        <v>0.82716336776900901</v>
      </c>
      <c r="AQ97" s="434">
        <v>0.86852153615745953</v>
      </c>
      <c r="AR97" s="434">
        <v>25.176785006469213</v>
      </c>
      <c r="AS97" s="434">
        <v>26.435624256792675</v>
      </c>
      <c r="AT97" s="434">
        <v>302.12142007763055</v>
      </c>
      <c r="AU97" s="437">
        <v>317.22749108151208</v>
      </c>
      <c r="AW97" s="349">
        <v>18</v>
      </c>
      <c r="AX97" s="492">
        <v>55.981236324112636</v>
      </c>
      <c r="AY97" s="492">
        <v>1703.9288806151785</v>
      </c>
      <c r="AZ97" s="493">
        <v>20447.146567382144</v>
      </c>
    </row>
    <row r="98" spans="2:52" x14ac:dyDescent="0.3">
      <c r="B98" s="374">
        <v>3</v>
      </c>
      <c r="C98" s="367">
        <v>2026</v>
      </c>
      <c r="D98" s="368">
        <v>18494.486132444472</v>
      </c>
      <c r="E98" s="369">
        <v>1.0000479478512796</v>
      </c>
      <c r="F98" s="370">
        <v>18495.372903315045</v>
      </c>
      <c r="G98" s="375">
        <v>167.67922170275952</v>
      </c>
      <c r="H98" s="368">
        <v>6847</v>
      </c>
      <c r="I98" s="371">
        <v>7281</v>
      </c>
      <c r="K98" s="378">
        <v>75229.421299638998</v>
      </c>
      <c r="L98" s="379">
        <v>654.80501805054166</v>
      </c>
      <c r="M98" s="375">
        <v>752.29421299639</v>
      </c>
      <c r="N98" s="487">
        <v>42</v>
      </c>
      <c r="O98" s="371">
        <v>69</v>
      </c>
      <c r="Q98" s="488">
        <v>3101.29</v>
      </c>
      <c r="R98" s="377">
        <v>35.894560185185185</v>
      </c>
      <c r="S98" s="378">
        <v>28.715648148148151</v>
      </c>
      <c r="T98" s="379">
        <v>34.458777777777783</v>
      </c>
      <c r="U98" s="379">
        <v>51.688166666666675</v>
      </c>
      <c r="V98" s="379">
        <v>7.5229421299638997</v>
      </c>
      <c r="W98" s="379">
        <v>36.238590278112049</v>
      </c>
      <c r="X98" s="379">
        <v>59.211108796630576</v>
      </c>
      <c r="Y98" s="489">
        <v>53.5</v>
      </c>
      <c r="Z98" s="339">
        <v>0</v>
      </c>
      <c r="AA98" s="344">
        <v>0.67735682762826255</v>
      </c>
      <c r="AB98" s="379">
        <v>0</v>
      </c>
      <c r="AC98" s="340">
        <v>53.5</v>
      </c>
      <c r="AD98" s="346">
        <v>0</v>
      </c>
      <c r="AE98" s="347">
        <v>0.67735682762826255</v>
      </c>
      <c r="AG98" s="381">
        <v>3131.0142000288815</v>
      </c>
      <c r="AH98" s="490">
        <v>95300.24471337907</v>
      </c>
      <c r="AI98" s="491">
        <v>1143602.9365605488</v>
      </c>
      <c r="AK98" s="349">
        <v>0.06</v>
      </c>
      <c r="AL98" s="492">
        <v>187.86085200173287</v>
      </c>
      <c r="AM98" s="492">
        <v>5718.0146828027446</v>
      </c>
      <c r="AN98" s="493">
        <v>68616.176193632928</v>
      </c>
      <c r="AP98" s="431">
        <v>0.83229178064917697</v>
      </c>
      <c r="AQ98" s="434">
        <v>0.87390636968163582</v>
      </c>
      <c r="AR98" s="434">
        <v>25.332881073509323</v>
      </c>
      <c r="AS98" s="434">
        <v>26.599525127184791</v>
      </c>
      <c r="AT98" s="434">
        <v>303.99457288211187</v>
      </c>
      <c r="AU98" s="437">
        <v>319.19430152621749</v>
      </c>
      <c r="AW98" s="349">
        <v>18</v>
      </c>
      <c r="AX98" s="492">
        <v>56.358255600519861</v>
      </c>
      <c r="AY98" s="492">
        <v>1715.4044048408234</v>
      </c>
      <c r="AZ98" s="493">
        <v>20584.852858089882</v>
      </c>
    </row>
    <row r="99" spans="2:52" x14ac:dyDescent="0.3">
      <c r="B99" s="374">
        <v>4</v>
      </c>
      <c r="C99" s="367">
        <v>2027</v>
      </c>
      <c r="D99" s="368">
        <v>18603.603600625895</v>
      </c>
      <c r="E99" s="369">
        <v>1.0000479478512796</v>
      </c>
      <c r="F99" s="370">
        <v>18604.495603444604</v>
      </c>
      <c r="G99" s="375">
        <v>167.67922170275952</v>
      </c>
      <c r="H99" s="368">
        <v>6888</v>
      </c>
      <c r="I99" s="371">
        <v>7324</v>
      </c>
      <c r="K99" s="378">
        <v>75868.63572202166</v>
      </c>
      <c r="L99" s="379">
        <v>639.21442238267173</v>
      </c>
      <c r="M99" s="375">
        <v>758.68635722021668</v>
      </c>
      <c r="N99" s="487">
        <v>41</v>
      </c>
      <c r="O99" s="371">
        <v>70</v>
      </c>
      <c r="Q99" s="488">
        <v>3119.5899999999997</v>
      </c>
      <c r="R99" s="377">
        <v>36.106365740740735</v>
      </c>
      <c r="S99" s="378">
        <v>28.885092592592589</v>
      </c>
      <c r="T99" s="379">
        <v>34.662111111111102</v>
      </c>
      <c r="U99" s="379">
        <v>51.99316666666666</v>
      </c>
      <c r="V99" s="379">
        <v>7.5868635722021667</v>
      </c>
      <c r="W99" s="379">
        <v>36.471956164794761</v>
      </c>
      <c r="X99" s="379">
        <v>59.580030238868829</v>
      </c>
      <c r="Y99" s="489">
        <v>53.5</v>
      </c>
      <c r="Z99" s="339">
        <v>0</v>
      </c>
      <c r="AA99" s="344">
        <v>0.68171880681859365</v>
      </c>
      <c r="AB99" s="379">
        <v>0</v>
      </c>
      <c r="AC99" s="340">
        <v>53.5</v>
      </c>
      <c r="AD99" s="346">
        <v>0</v>
      </c>
      <c r="AE99" s="347">
        <v>0.68171880681859365</v>
      </c>
      <c r="AG99" s="381">
        <v>3151.1770126382676</v>
      </c>
      <c r="AH99" s="490">
        <v>95913.950322177261</v>
      </c>
      <c r="AI99" s="491">
        <v>1150967.4038661271</v>
      </c>
      <c r="AK99" s="349">
        <v>0.06</v>
      </c>
      <c r="AL99" s="492">
        <v>189.07062075829603</v>
      </c>
      <c r="AM99" s="492">
        <v>5754.8370193306346</v>
      </c>
      <c r="AN99" s="493">
        <v>69058.044231967622</v>
      </c>
      <c r="AP99" s="431">
        <v>0.83720230215500713</v>
      </c>
      <c r="AQ99" s="434">
        <v>0.87906241726275747</v>
      </c>
      <c r="AR99" s="434">
        <v>25.482345071843032</v>
      </c>
      <c r="AS99" s="434">
        <v>26.75646232543518</v>
      </c>
      <c r="AT99" s="434">
        <v>305.78814086211639</v>
      </c>
      <c r="AU99" s="437">
        <v>321.07754790522216</v>
      </c>
      <c r="AW99" s="349">
        <v>18</v>
      </c>
      <c r="AX99" s="492">
        <v>56.721186227488808</v>
      </c>
      <c r="AY99" s="492">
        <v>1726.4511057991906</v>
      </c>
      <c r="AZ99" s="493">
        <v>20717.413269590288</v>
      </c>
    </row>
    <row r="100" spans="2:52" x14ac:dyDescent="0.3">
      <c r="B100" s="374">
        <v>5</v>
      </c>
      <c r="C100" s="367">
        <v>2028</v>
      </c>
      <c r="D100" s="368">
        <v>18707.783780789403</v>
      </c>
      <c r="E100" s="369">
        <v>1.0000479478512796</v>
      </c>
      <c r="F100" s="370">
        <v>18708.680778823895</v>
      </c>
      <c r="G100" s="375">
        <v>167.67922170275952</v>
      </c>
      <c r="H100" s="368">
        <v>6926</v>
      </c>
      <c r="I100" s="371">
        <v>7365</v>
      </c>
      <c r="K100" s="378">
        <v>76461.078357400722</v>
      </c>
      <c r="L100" s="379">
        <v>592.44263537906158</v>
      </c>
      <c r="M100" s="375">
        <v>764.6107835740072</v>
      </c>
      <c r="N100" s="487">
        <v>38</v>
      </c>
      <c r="O100" s="371">
        <v>70</v>
      </c>
      <c r="Q100" s="488">
        <v>3137.06</v>
      </c>
      <c r="R100" s="377">
        <v>36.308564814814808</v>
      </c>
      <c r="S100" s="378">
        <v>29.046851851851851</v>
      </c>
      <c r="T100" s="379">
        <v>34.856222222222215</v>
      </c>
      <c r="U100" s="379">
        <v>52.284333333333322</v>
      </c>
      <c r="V100" s="379">
        <v>7.6461078357400725</v>
      </c>
      <c r="W100" s="379">
        <v>36.692959687591923</v>
      </c>
      <c r="X100" s="379">
        <v>59.930441169073397</v>
      </c>
      <c r="Y100" s="489">
        <v>53.5</v>
      </c>
      <c r="Z100" s="339">
        <v>0</v>
      </c>
      <c r="AA100" s="344">
        <v>0.68584971378676496</v>
      </c>
      <c r="AB100" s="379">
        <v>0</v>
      </c>
      <c r="AC100" s="340">
        <v>53.5</v>
      </c>
      <c r="AD100" s="346">
        <v>0</v>
      </c>
      <c r="AE100" s="347">
        <v>0.68584971378676496</v>
      </c>
      <c r="AG100" s="381">
        <v>3170.2717170079422</v>
      </c>
      <c r="AH100" s="490">
        <v>96495.145386429242</v>
      </c>
      <c r="AI100" s="491">
        <v>1157941.744637151</v>
      </c>
      <c r="AK100" s="349">
        <v>0.06</v>
      </c>
      <c r="AL100" s="492">
        <v>190.21630302047654</v>
      </c>
      <c r="AM100" s="492">
        <v>5789.7087231857549</v>
      </c>
      <c r="AN100" s="493">
        <v>69476.504678229059</v>
      </c>
      <c r="AP100" s="431">
        <v>0.84189063504707518</v>
      </c>
      <c r="AQ100" s="434">
        <v>0.88398516679942896</v>
      </c>
      <c r="AR100" s="434">
        <v>25.625046204245347</v>
      </c>
      <c r="AS100" s="434">
        <v>26.906298514457621</v>
      </c>
      <c r="AT100" s="434">
        <v>307.50055445094421</v>
      </c>
      <c r="AU100" s="437">
        <v>322.87558217349141</v>
      </c>
      <c r="AW100" s="349">
        <v>18</v>
      </c>
      <c r="AX100" s="492">
        <v>57.064890906142956</v>
      </c>
      <c r="AY100" s="492">
        <v>1736.9126169557262</v>
      </c>
      <c r="AZ100" s="493">
        <v>20842.951403468713</v>
      </c>
    </row>
    <row r="101" spans="2:52" x14ac:dyDescent="0.3">
      <c r="B101" s="374">
        <v>6</v>
      </c>
      <c r="C101" s="367">
        <v>2029</v>
      </c>
      <c r="D101" s="368">
        <v>18805.064256449507</v>
      </c>
      <c r="E101" s="369">
        <v>1.0000479478512796</v>
      </c>
      <c r="F101" s="370">
        <v>18805.965918873779</v>
      </c>
      <c r="G101" s="375">
        <v>167.67922170275952</v>
      </c>
      <c r="H101" s="368">
        <v>6962</v>
      </c>
      <c r="I101" s="371">
        <v>7403</v>
      </c>
      <c r="K101" s="378">
        <v>77022.339801444046</v>
      </c>
      <c r="L101" s="379">
        <v>561.26144404332149</v>
      </c>
      <c r="M101" s="375">
        <v>770.22339801444048</v>
      </c>
      <c r="N101" s="487">
        <v>36</v>
      </c>
      <c r="O101" s="371">
        <v>70</v>
      </c>
      <c r="Q101" s="488">
        <v>3153.3700000000003</v>
      </c>
      <c r="R101" s="377">
        <v>36.497337962962966</v>
      </c>
      <c r="S101" s="378">
        <v>29.197870370370374</v>
      </c>
      <c r="T101" s="379">
        <v>35.037444444444453</v>
      </c>
      <c r="U101" s="379">
        <v>52.556166666666677</v>
      </c>
      <c r="V101" s="379">
        <v>7.7022339801444044</v>
      </c>
      <c r="W101" s="379">
        <v>36.900104350514773</v>
      </c>
      <c r="X101" s="379">
        <v>60.258400646811083</v>
      </c>
      <c r="Y101" s="489">
        <v>53.5</v>
      </c>
      <c r="Z101" s="339">
        <v>0</v>
      </c>
      <c r="AA101" s="344">
        <v>0.689721576645136</v>
      </c>
      <c r="AB101" s="379">
        <v>0</v>
      </c>
      <c r="AC101" s="340">
        <v>53.5</v>
      </c>
      <c r="AD101" s="346">
        <v>0</v>
      </c>
      <c r="AE101" s="347">
        <v>0.689721576645136</v>
      </c>
      <c r="AG101" s="381">
        <v>3188.1690158844767</v>
      </c>
      <c r="AH101" s="490">
        <v>97039.894420983765</v>
      </c>
      <c r="AI101" s="491">
        <v>1164478.7330518051</v>
      </c>
      <c r="AK101" s="349">
        <v>0.06</v>
      </c>
      <c r="AL101" s="492">
        <v>191.2901409530686</v>
      </c>
      <c r="AM101" s="492">
        <v>5822.3936652590264</v>
      </c>
      <c r="AN101" s="493">
        <v>69868.723983108313</v>
      </c>
      <c r="AP101" s="431">
        <v>0.84626846634931996</v>
      </c>
      <c r="AQ101" s="434">
        <v>0.88858188966678597</v>
      </c>
      <c r="AR101" s="434">
        <v>25.758296444507426</v>
      </c>
      <c r="AS101" s="434">
        <v>27.046211266732804</v>
      </c>
      <c r="AT101" s="434">
        <v>309.09955733408913</v>
      </c>
      <c r="AU101" s="437">
        <v>324.55453520079362</v>
      </c>
      <c r="AW101" s="349">
        <v>18</v>
      </c>
      <c r="AX101" s="492">
        <v>57.387042285920579</v>
      </c>
      <c r="AY101" s="492">
        <v>1746.7180995777076</v>
      </c>
      <c r="AZ101" s="493">
        <v>20960.617194932493</v>
      </c>
    </row>
    <row r="102" spans="2:52" x14ac:dyDescent="0.3">
      <c r="B102" s="374">
        <v>7</v>
      </c>
      <c r="C102" s="367">
        <v>2030</v>
      </c>
      <c r="D102" s="368">
        <v>18899.089577731753</v>
      </c>
      <c r="E102" s="369">
        <v>1.0000479478512796</v>
      </c>
      <c r="F102" s="370">
        <v>18899.995748468147</v>
      </c>
      <c r="G102" s="375">
        <v>167.67922170275952</v>
      </c>
      <c r="H102" s="368">
        <v>6997</v>
      </c>
      <c r="I102" s="371">
        <v>7440</v>
      </c>
      <c r="K102" s="378">
        <v>77568.010649819495</v>
      </c>
      <c r="L102" s="379">
        <v>545.67084837545144</v>
      </c>
      <c r="M102" s="375">
        <v>775.68010649819496</v>
      </c>
      <c r="N102" s="487">
        <v>35</v>
      </c>
      <c r="O102" s="371">
        <v>71</v>
      </c>
      <c r="Q102" s="488">
        <v>3169.14</v>
      </c>
      <c r="R102" s="377">
        <v>36.679861111111109</v>
      </c>
      <c r="S102" s="378">
        <v>29.343888888888888</v>
      </c>
      <c r="T102" s="379">
        <v>35.212666666666664</v>
      </c>
      <c r="U102" s="379">
        <v>52.818999999999988</v>
      </c>
      <c r="V102" s="379">
        <v>7.756801064981949</v>
      </c>
      <c r="W102" s="379">
        <v>37.100689953870834</v>
      </c>
      <c r="X102" s="379">
        <v>60.575801064981938</v>
      </c>
      <c r="Y102" s="489">
        <v>53.5</v>
      </c>
      <c r="Z102" s="339">
        <v>0</v>
      </c>
      <c r="AA102" s="344">
        <v>0.69347084025926797</v>
      </c>
      <c r="AB102" s="379">
        <v>0</v>
      </c>
      <c r="AC102" s="340">
        <v>53.5</v>
      </c>
      <c r="AD102" s="346">
        <v>0</v>
      </c>
      <c r="AE102" s="347">
        <v>0.69347084025926797</v>
      </c>
      <c r="AG102" s="381">
        <v>3205.4996120144401</v>
      </c>
      <c r="AH102" s="490">
        <v>97567.394440689532</v>
      </c>
      <c r="AI102" s="491">
        <v>1170808.7332882744</v>
      </c>
      <c r="AK102" s="349">
        <v>0.06</v>
      </c>
      <c r="AL102" s="492">
        <v>192.32997672086643</v>
      </c>
      <c r="AM102" s="492">
        <v>5854.0436664413719</v>
      </c>
      <c r="AN102" s="493">
        <v>70248.523997296463</v>
      </c>
      <c r="AP102" s="431">
        <v>0.85049980868106656</v>
      </c>
      <c r="AQ102" s="434">
        <v>0.89302479911511989</v>
      </c>
      <c r="AR102" s="434">
        <v>25.887087926729961</v>
      </c>
      <c r="AS102" s="434">
        <v>27.181442323066467</v>
      </c>
      <c r="AT102" s="434">
        <v>310.64505512075954</v>
      </c>
      <c r="AU102" s="437">
        <v>326.17730787679756</v>
      </c>
      <c r="AW102" s="349">
        <v>18</v>
      </c>
      <c r="AX102" s="492">
        <v>57.698993016259919</v>
      </c>
      <c r="AY102" s="492">
        <v>1756.2130999324113</v>
      </c>
      <c r="AZ102" s="493">
        <v>21074.557199188937</v>
      </c>
    </row>
    <row r="103" spans="2:52" x14ac:dyDescent="0.3">
      <c r="B103" s="374">
        <v>8</v>
      </c>
      <c r="C103" s="367">
        <v>2031</v>
      </c>
      <c r="D103" s="368">
        <v>18986.025389789316</v>
      </c>
      <c r="E103" s="369">
        <v>1.0000479478512796</v>
      </c>
      <c r="F103" s="370">
        <v>18986.935728911096</v>
      </c>
      <c r="G103" s="375">
        <v>167.67922170275952</v>
      </c>
      <c r="H103" s="368">
        <v>7030</v>
      </c>
      <c r="I103" s="371">
        <v>7475</v>
      </c>
      <c r="K103" s="378">
        <v>78082.500306859205</v>
      </c>
      <c r="L103" s="379">
        <v>514.48965703971135</v>
      </c>
      <c r="M103" s="375">
        <v>780.82500306859208</v>
      </c>
      <c r="N103" s="487">
        <v>33</v>
      </c>
      <c r="O103" s="371">
        <v>71</v>
      </c>
      <c r="Q103" s="488">
        <v>3183.71</v>
      </c>
      <c r="R103" s="377">
        <v>36.848495370370372</v>
      </c>
      <c r="S103" s="378">
        <v>29.478796296296302</v>
      </c>
      <c r="T103" s="379">
        <v>35.37455555555556</v>
      </c>
      <c r="U103" s="379">
        <v>53.06183333333334</v>
      </c>
      <c r="V103" s="379">
        <v>7.8082500306859215</v>
      </c>
      <c r="W103" s="379">
        <v>37.287046326982221</v>
      </c>
      <c r="X103" s="379">
        <v>60.870083364019266</v>
      </c>
      <c r="Y103" s="489">
        <v>53.5</v>
      </c>
      <c r="Z103" s="339">
        <v>0</v>
      </c>
      <c r="AA103" s="344">
        <v>0.69695413695293873</v>
      </c>
      <c r="AB103" s="379">
        <v>0</v>
      </c>
      <c r="AC103" s="340">
        <v>53.5</v>
      </c>
      <c r="AD103" s="346">
        <v>0</v>
      </c>
      <c r="AE103" s="347">
        <v>0.69695413695293873</v>
      </c>
      <c r="AG103" s="381">
        <v>3221.6008026512645</v>
      </c>
      <c r="AH103" s="490">
        <v>98057.474430697868</v>
      </c>
      <c r="AI103" s="491">
        <v>1176689.6931683745</v>
      </c>
      <c r="AK103" s="349">
        <v>0.06</v>
      </c>
      <c r="AL103" s="492">
        <v>193.29604815907587</v>
      </c>
      <c r="AM103" s="492">
        <v>5883.4484658418723</v>
      </c>
      <c r="AN103" s="493">
        <v>70601.381590102465</v>
      </c>
      <c r="AP103" s="431">
        <v>0.8544121078009993</v>
      </c>
      <c r="AQ103" s="434">
        <v>0.89713271319104926</v>
      </c>
      <c r="AR103" s="434">
        <v>26.006168531192916</v>
      </c>
      <c r="AS103" s="434">
        <v>27.306476957752562</v>
      </c>
      <c r="AT103" s="434">
        <v>312.07402237431501</v>
      </c>
      <c r="AU103" s="437">
        <v>327.67772349303073</v>
      </c>
      <c r="AW103" s="349">
        <v>18</v>
      </c>
      <c r="AX103" s="492">
        <v>57.98881444772276</v>
      </c>
      <c r="AY103" s="492">
        <v>1765.0345397525614</v>
      </c>
      <c r="AZ103" s="493">
        <v>21180.414477030736</v>
      </c>
    </row>
    <row r="104" spans="2:52" x14ac:dyDescent="0.3">
      <c r="B104" s="374">
        <v>9</v>
      </c>
      <c r="C104" s="367">
        <v>2032</v>
      </c>
      <c r="D104" s="368">
        <v>19069.563901504389</v>
      </c>
      <c r="E104" s="369">
        <v>1.0000479478512796</v>
      </c>
      <c r="F104" s="370">
        <v>19070.478246118309</v>
      </c>
      <c r="G104" s="375">
        <v>167.67922170275952</v>
      </c>
      <c r="H104" s="368">
        <v>7061</v>
      </c>
      <c r="I104" s="371">
        <v>7508</v>
      </c>
      <c r="K104" s="378">
        <v>78565.808772563163</v>
      </c>
      <c r="L104" s="379">
        <v>483.30846570397125</v>
      </c>
      <c r="M104" s="375">
        <v>785.65808772563173</v>
      </c>
      <c r="N104" s="487">
        <v>31</v>
      </c>
      <c r="O104" s="371">
        <v>71</v>
      </c>
      <c r="Q104" s="488">
        <v>3197.72</v>
      </c>
      <c r="R104" s="377">
        <v>37.010648148148142</v>
      </c>
      <c r="S104" s="378">
        <v>29.608518518518519</v>
      </c>
      <c r="T104" s="379">
        <v>35.530222222222214</v>
      </c>
      <c r="U104" s="379">
        <v>53.295333333333325</v>
      </c>
      <c r="V104" s="379">
        <v>7.8565808772563175</v>
      </c>
      <c r="W104" s="379">
        <v>37.465099395774836</v>
      </c>
      <c r="X104" s="379">
        <v>61.151914210589638</v>
      </c>
      <c r="Y104" s="489">
        <v>53.5</v>
      </c>
      <c r="Z104" s="339">
        <v>0</v>
      </c>
      <c r="AA104" s="344">
        <v>0.70028223169672588</v>
      </c>
      <c r="AB104" s="379">
        <v>0</v>
      </c>
      <c r="AC104" s="340">
        <v>53.5</v>
      </c>
      <c r="AD104" s="346">
        <v>0</v>
      </c>
      <c r="AE104" s="347">
        <v>0.70028223169672588</v>
      </c>
      <c r="AG104" s="381">
        <v>3236.984587794946</v>
      </c>
      <c r="AH104" s="490">
        <v>98525.718391008675</v>
      </c>
      <c r="AI104" s="491">
        <v>1182308.6206921041</v>
      </c>
      <c r="AK104" s="349">
        <v>0.06</v>
      </c>
      <c r="AL104" s="492">
        <v>194.21907526769675</v>
      </c>
      <c r="AM104" s="492">
        <v>5911.5431034605199</v>
      </c>
      <c r="AN104" s="493">
        <v>70938.517241526235</v>
      </c>
      <c r="AP104" s="431">
        <v>0.8581715210753238</v>
      </c>
      <c r="AQ104" s="434">
        <v>0.90108009712908999</v>
      </c>
      <c r="AR104" s="434">
        <v>26.120595672730165</v>
      </c>
      <c r="AS104" s="434">
        <v>27.426625456366679</v>
      </c>
      <c r="AT104" s="434">
        <v>313.44714807276199</v>
      </c>
      <c r="AU104" s="437">
        <v>329.11950547640009</v>
      </c>
      <c r="AW104" s="349">
        <v>18</v>
      </c>
      <c r="AX104" s="492">
        <v>58.265722580309031</v>
      </c>
      <c r="AY104" s="492">
        <v>1773.4629310381558</v>
      </c>
      <c r="AZ104" s="493">
        <v>21281.555172457873</v>
      </c>
    </row>
    <row r="105" spans="2:52" x14ac:dyDescent="0.3">
      <c r="B105" s="494">
        <v>10</v>
      </c>
      <c r="C105" s="495">
        <v>2033</v>
      </c>
      <c r="D105" s="496">
        <v>19147.749113500558</v>
      </c>
      <c r="E105" s="497">
        <v>1.0000479478512796</v>
      </c>
      <c r="F105" s="498">
        <v>19148.667206927392</v>
      </c>
      <c r="G105" s="499">
        <v>167.67922170275952</v>
      </c>
      <c r="H105" s="496">
        <v>7090</v>
      </c>
      <c r="I105" s="500">
        <v>7539</v>
      </c>
      <c r="K105" s="501">
        <v>79017.936046931398</v>
      </c>
      <c r="L105" s="502">
        <v>452.12727436823116</v>
      </c>
      <c r="M105" s="499">
        <v>790.17936046931391</v>
      </c>
      <c r="N105" s="503">
        <v>29</v>
      </c>
      <c r="O105" s="500">
        <v>71</v>
      </c>
      <c r="Q105" s="504">
        <v>3210.84</v>
      </c>
      <c r="R105" s="505">
        <v>37.162500000000001</v>
      </c>
      <c r="S105" s="501">
        <v>29.73</v>
      </c>
      <c r="T105" s="502">
        <v>35.676000000000002</v>
      </c>
      <c r="U105" s="502">
        <v>53.513999999999996</v>
      </c>
      <c r="V105" s="502">
        <v>7.9017936046931396</v>
      </c>
      <c r="W105" s="502">
        <v>37.631793604693137</v>
      </c>
      <c r="X105" s="502">
        <v>61.415793604693135</v>
      </c>
      <c r="Y105" s="506">
        <v>53.5</v>
      </c>
      <c r="Z105" s="501">
        <v>0</v>
      </c>
      <c r="AA105" s="507">
        <v>0.70339801130267543</v>
      </c>
      <c r="AB105" s="502">
        <v>0</v>
      </c>
      <c r="AC105" s="502">
        <v>53.5</v>
      </c>
      <c r="AD105" s="508">
        <v>0</v>
      </c>
      <c r="AE105" s="509">
        <v>0.70339801130267543</v>
      </c>
      <c r="AG105" s="510">
        <v>3251.3869674454872</v>
      </c>
      <c r="AH105" s="511">
        <v>98964.090821622041</v>
      </c>
      <c r="AI105" s="512">
        <v>1187569.0898594644</v>
      </c>
      <c r="AK105" s="513">
        <v>0.06</v>
      </c>
      <c r="AL105" s="514">
        <v>195.08321804672926</v>
      </c>
      <c r="AM105" s="514">
        <v>5937.8454492973206</v>
      </c>
      <c r="AN105" s="515">
        <v>71254.145391567858</v>
      </c>
      <c r="AP105" s="453">
        <v>0.86169002431173258</v>
      </c>
      <c r="AQ105" s="455">
        <v>0.90477452552731918</v>
      </c>
      <c r="AR105" s="455">
        <v>26.227690114988363</v>
      </c>
      <c r="AS105" s="455">
        <v>27.539074620737779</v>
      </c>
      <c r="AT105" s="455">
        <v>314.73228137986035</v>
      </c>
      <c r="AU105" s="456">
        <v>330.46889544885335</v>
      </c>
      <c r="AW105" s="513">
        <v>18</v>
      </c>
      <c r="AX105" s="514">
        <v>58.524965414018773</v>
      </c>
      <c r="AY105" s="514">
        <v>1781.3536347891963</v>
      </c>
      <c r="AZ105" s="515">
        <v>21376.243617470354</v>
      </c>
    </row>
    <row r="106" spans="2:52" x14ac:dyDescent="0.3">
      <c r="B106" s="374">
        <v>11</v>
      </c>
      <c r="C106" s="367">
        <v>2034</v>
      </c>
      <c r="D106" s="368">
        <v>19220.510560131861</v>
      </c>
      <c r="E106" s="369">
        <v>1.0000479478512796</v>
      </c>
      <c r="F106" s="370">
        <v>19221.432142313715</v>
      </c>
      <c r="G106" s="375">
        <v>167.67922170275952</v>
      </c>
      <c r="H106" s="368">
        <v>7117</v>
      </c>
      <c r="I106" s="371">
        <v>7567</v>
      </c>
      <c r="K106" s="378">
        <v>79438.88212996388</v>
      </c>
      <c r="L106" s="379">
        <v>420.94608303249112</v>
      </c>
      <c r="M106" s="375">
        <v>794.38882129963883</v>
      </c>
      <c r="N106" s="487">
        <v>27</v>
      </c>
      <c r="O106" s="371">
        <v>72</v>
      </c>
      <c r="Q106" s="488">
        <v>3223.04</v>
      </c>
      <c r="R106" s="377">
        <v>37.303703703703704</v>
      </c>
      <c r="S106" s="378">
        <v>29.842962962962964</v>
      </c>
      <c r="T106" s="379">
        <v>35.811555555555557</v>
      </c>
      <c r="U106" s="379">
        <v>53.717333333333336</v>
      </c>
      <c r="V106" s="379">
        <v>7.9438882129963888</v>
      </c>
      <c r="W106" s="379">
        <v>37.786851175959356</v>
      </c>
      <c r="X106" s="379">
        <v>61.661221546329728</v>
      </c>
      <c r="Y106" s="489">
        <v>53.5</v>
      </c>
      <c r="Z106" s="339">
        <v>0</v>
      </c>
      <c r="AA106" s="344">
        <v>0.70629628366279174</v>
      </c>
      <c r="AB106" s="379">
        <v>0</v>
      </c>
      <c r="AC106" s="340">
        <v>53.5</v>
      </c>
      <c r="AD106" s="346">
        <v>0</v>
      </c>
      <c r="AE106" s="347">
        <v>0.70629628366279174</v>
      </c>
      <c r="AG106" s="381">
        <v>3264.7839416028883</v>
      </c>
      <c r="AH106" s="490">
        <v>99371.861222537918</v>
      </c>
      <c r="AI106" s="491">
        <v>1192462.334670455</v>
      </c>
      <c r="AK106" s="349">
        <v>0.06</v>
      </c>
      <c r="AL106" s="492">
        <v>195.88703649617329</v>
      </c>
      <c r="AM106" s="492">
        <v>5962.3116733522738</v>
      </c>
      <c r="AN106" s="493">
        <v>71547.74008022729</v>
      </c>
      <c r="AP106" s="431">
        <v>0.86496444640411718</v>
      </c>
      <c r="AQ106" s="434">
        <v>0.90821266872432305</v>
      </c>
      <c r="AR106" s="434">
        <v>26.327355337425317</v>
      </c>
      <c r="AS106" s="434">
        <v>27.643723104296587</v>
      </c>
      <c r="AT106" s="434">
        <v>315.9282640491038</v>
      </c>
      <c r="AU106" s="437">
        <v>331.724677251559</v>
      </c>
      <c r="AW106" s="349">
        <v>18</v>
      </c>
      <c r="AX106" s="492">
        <v>58.766110948851988</v>
      </c>
      <c r="AY106" s="492">
        <v>1788.6935020056824</v>
      </c>
      <c r="AZ106" s="493">
        <v>21464.322024068188</v>
      </c>
    </row>
    <row r="107" spans="2:52" x14ac:dyDescent="0.3">
      <c r="B107" s="374">
        <v>12</v>
      </c>
      <c r="C107" s="367">
        <v>2035</v>
      </c>
      <c r="D107" s="368">
        <v>19287.782347092325</v>
      </c>
      <c r="E107" s="369">
        <v>1.0000479478512796</v>
      </c>
      <c r="F107" s="370">
        <v>19288.707154811818</v>
      </c>
      <c r="G107" s="375">
        <v>167.67922170275952</v>
      </c>
      <c r="H107" s="368">
        <v>7141</v>
      </c>
      <c r="I107" s="371">
        <v>7593</v>
      </c>
      <c r="K107" s="378">
        <v>79813.056425992763</v>
      </c>
      <c r="L107" s="379">
        <v>374.17429602888097</v>
      </c>
      <c r="M107" s="375">
        <v>798.13056425992761</v>
      </c>
      <c r="N107" s="487">
        <v>24</v>
      </c>
      <c r="O107" s="371">
        <v>72</v>
      </c>
      <c r="Q107" s="488">
        <v>3234.31</v>
      </c>
      <c r="R107" s="377">
        <v>37.434143518518525</v>
      </c>
      <c r="S107" s="378">
        <v>29.94731481481482</v>
      </c>
      <c r="T107" s="379">
        <v>35.936777777777785</v>
      </c>
      <c r="U107" s="379">
        <v>53.905166666666673</v>
      </c>
      <c r="V107" s="379">
        <v>7.9813056425992777</v>
      </c>
      <c r="W107" s="379">
        <v>37.928620457414098</v>
      </c>
      <c r="X107" s="379">
        <v>61.886472309265955</v>
      </c>
      <c r="Y107" s="489">
        <v>53.5</v>
      </c>
      <c r="Z107" s="339">
        <v>0</v>
      </c>
      <c r="AA107" s="344">
        <v>0.70894617677409533</v>
      </c>
      <c r="AB107" s="379">
        <v>0</v>
      </c>
      <c r="AC107" s="340">
        <v>53.5</v>
      </c>
      <c r="AD107" s="346">
        <v>0</v>
      </c>
      <c r="AE107" s="347">
        <v>0.70894617677409533</v>
      </c>
      <c r="AG107" s="381">
        <v>3277.0328075205784</v>
      </c>
      <c r="AH107" s="490">
        <v>99744.686078907602</v>
      </c>
      <c r="AI107" s="491">
        <v>1196936.2329468911</v>
      </c>
      <c r="AK107" s="349">
        <v>0.06</v>
      </c>
      <c r="AL107" s="492">
        <v>196.62196845123469</v>
      </c>
      <c r="AM107" s="492">
        <v>5984.6811647344557</v>
      </c>
      <c r="AN107" s="493">
        <v>71816.173976813472</v>
      </c>
      <c r="AP107" s="431">
        <v>0.8679918219665318</v>
      </c>
      <c r="AQ107" s="434">
        <v>0.91139141306485838</v>
      </c>
      <c r="AR107" s="434">
        <v>26.419501081106311</v>
      </c>
      <c r="AS107" s="434">
        <v>27.740476135161629</v>
      </c>
      <c r="AT107" s="434">
        <v>317.03401297327576</v>
      </c>
      <c r="AU107" s="437">
        <v>332.88571362193954</v>
      </c>
      <c r="AW107" s="349">
        <v>18</v>
      </c>
      <c r="AX107" s="492">
        <v>58.986590535370404</v>
      </c>
      <c r="AY107" s="492">
        <v>1795.4043494203368</v>
      </c>
      <c r="AZ107" s="493">
        <v>21544.85219304404</v>
      </c>
    </row>
    <row r="108" spans="2:52" x14ac:dyDescent="0.3">
      <c r="B108" s="374">
        <v>13</v>
      </c>
      <c r="C108" s="367">
        <v>2036</v>
      </c>
      <c r="D108" s="368">
        <v>19349.503250603022</v>
      </c>
      <c r="E108" s="369">
        <v>1.0000479478512796</v>
      </c>
      <c r="F108" s="370">
        <v>19350.431017707218</v>
      </c>
      <c r="G108" s="375">
        <v>167.67922170275952</v>
      </c>
      <c r="H108" s="368">
        <v>7164</v>
      </c>
      <c r="I108" s="371">
        <v>7617</v>
      </c>
      <c r="K108" s="378">
        <v>80171.640126353785</v>
      </c>
      <c r="L108" s="379">
        <v>358.58370036101093</v>
      </c>
      <c r="M108" s="375">
        <v>801.71640126353793</v>
      </c>
      <c r="N108" s="487">
        <v>23</v>
      </c>
      <c r="O108" s="371">
        <v>72</v>
      </c>
      <c r="Q108" s="488">
        <v>3244.66</v>
      </c>
      <c r="R108" s="377">
        <v>37.553935185185182</v>
      </c>
      <c r="S108" s="378">
        <v>30.043148148148148</v>
      </c>
      <c r="T108" s="379">
        <v>36.051777777777779</v>
      </c>
      <c r="U108" s="379">
        <v>54.077666666666673</v>
      </c>
      <c r="V108" s="379">
        <v>8.0171640126353783</v>
      </c>
      <c r="W108" s="379">
        <v>38.060312160783525</v>
      </c>
      <c r="X108" s="379">
        <v>62.094830679302049</v>
      </c>
      <c r="Y108" s="489">
        <v>53.5</v>
      </c>
      <c r="Z108" s="339">
        <v>0</v>
      </c>
      <c r="AA108" s="344">
        <v>0.71140770393987895</v>
      </c>
      <c r="AB108" s="379">
        <v>0</v>
      </c>
      <c r="AC108" s="340">
        <v>53.5</v>
      </c>
      <c r="AD108" s="346">
        <v>0</v>
      </c>
      <c r="AE108" s="347">
        <v>0.71140770393987895</v>
      </c>
      <c r="AG108" s="381">
        <v>3288.4109706916965</v>
      </c>
      <c r="AH108" s="490">
        <v>100091.00892042852</v>
      </c>
      <c r="AI108" s="491">
        <v>1201092.1070451422</v>
      </c>
      <c r="AK108" s="349">
        <v>0.06</v>
      </c>
      <c r="AL108" s="492">
        <v>197.30465824150178</v>
      </c>
      <c r="AM108" s="492">
        <v>6005.4605352257113</v>
      </c>
      <c r="AN108" s="493">
        <v>72065.526422708543</v>
      </c>
      <c r="AP108" s="431">
        <v>0.87076939579682477</v>
      </c>
      <c r="AQ108" s="434">
        <v>0.91430786558666599</v>
      </c>
      <c r="AR108" s="434">
        <v>26.504043484565848</v>
      </c>
      <c r="AS108" s="434">
        <v>27.829245658794143</v>
      </c>
      <c r="AT108" s="434">
        <v>318.04852181479021</v>
      </c>
      <c r="AU108" s="437">
        <v>333.95094790552974</v>
      </c>
      <c r="AW108" s="349">
        <v>18</v>
      </c>
      <c r="AX108" s="492">
        <v>59.191397472450532</v>
      </c>
      <c r="AY108" s="492">
        <v>1801.6381605677132</v>
      </c>
      <c r="AZ108" s="493">
        <v>21619.657926812557</v>
      </c>
    </row>
    <row r="109" spans="2:52" x14ac:dyDescent="0.3">
      <c r="B109" s="374">
        <v>14</v>
      </c>
      <c r="C109" s="367">
        <v>2037</v>
      </c>
      <c r="D109" s="368">
        <v>19407.551760354829</v>
      </c>
      <c r="E109" s="369">
        <v>1.0000479478512796</v>
      </c>
      <c r="F109" s="370">
        <v>19408.482310760333</v>
      </c>
      <c r="G109" s="375">
        <v>167.67922170275952</v>
      </c>
      <c r="H109" s="368">
        <v>7185</v>
      </c>
      <c r="I109" s="371">
        <v>7640</v>
      </c>
      <c r="J109" s="295"/>
      <c r="K109" s="378">
        <v>80499.042635379054</v>
      </c>
      <c r="L109" s="379">
        <v>327.40250902527083</v>
      </c>
      <c r="M109" s="375">
        <v>804.99042635379055</v>
      </c>
      <c r="N109" s="487">
        <v>21</v>
      </c>
      <c r="O109" s="371">
        <v>72</v>
      </c>
      <c r="Q109" s="488">
        <v>3254.3900000000003</v>
      </c>
      <c r="R109" s="377">
        <v>37.666550925925932</v>
      </c>
      <c r="S109" s="378">
        <v>30.133240740740746</v>
      </c>
      <c r="T109" s="379">
        <v>36.159888888888894</v>
      </c>
      <c r="U109" s="379">
        <v>54.239833333333337</v>
      </c>
      <c r="V109" s="379">
        <v>8.0499042635379059</v>
      </c>
      <c r="W109" s="379">
        <v>38.183145004278657</v>
      </c>
      <c r="X109" s="379">
        <v>62.289737596871248</v>
      </c>
      <c r="Y109" s="489">
        <v>53.5</v>
      </c>
      <c r="Z109" s="339">
        <v>0</v>
      </c>
      <c r="AA109" s="344">
        <v>0.713703644939788</v>
      </c>
      <c r="AB109" s="379">
        <v>0</v>
      </c>
      <c r="AC109" s="340">
        <v>53.5</v>
      </c>
      <c r="AD109" s="346">
        <v>0</v>
      </c>
      <c r="AE109" s="347">
        <v>0.713703644939788</v>
      </c>
      <c r="AG109" s="381">
        <v>3299.0237283696761</v>
      </c>
      <c r="AH109" s="490">
        <v>100414.03473225201</v>
      </c>
      <c r="AI109" s="491">
        <v>1204968.4167870241</v>
      </c>
      <c r="AK109" s="349">
        <v>0.06</v>
      </c>
      <c r="AL109" s="492">
        <v>197.94142370218057</v>
      </c>
      <c r="AM109" s="492">
        <v>6024.8420839351211</v>
      </c>
      <c r="AN109" s="493">
        <v>72298.105007221457</v>
      </c>
      <c r="AP109" s="431">
        <v>0.873381703984215</v>
      </c>
      <c r="AQ109" s="434">
        <v>0.91705078918342575</v>
      </c>
      <c r="AR109" s="434">
        <v>26.583555615019542</v>
      </c>
      <c r="AS109" s="434">
        <v>27.91273339577052</v>
      </c>
      <c r="AT109" s="434">
        <v>319.00266738023447</v>
      </c>
      <c r="AU109" s="437">
        <v>334.95280074924625</v>
      </c>
      <c r="AW109" s="349">
        <v>18</v>
      </c>
      <c r="AX109" s="492">
        <v>59.38242711065417</v>
      </c>
      <c r="AY109" s="492">
        <v>1807.4526251805362</v>
      </c>
      <c r="AZ109" s="493">
        <v>21689.431502166437</v>
      </c>
    </row>
    <row r="110" spans="2:52" x14ac:dyDescent="0.3">
      <c r="B110" s="374">
        <v>15</v>
      </c>
      <c r="C110" s="367">
        <v>2038</v>
      </c>
      <c r="D110" s="368">
        <v>19459.952150107787</v>
      </c>
      <c r="E110" s="369">
        <v>1.0000479478512796</v>
      </c>
      <c r="F110" s="370">
        <v>19460.88521299939</v>
      </c>
      <c r="G110" s="375">
        <v>167.67922170275952</v>
      </c>
      <c r="H110" s="368">
        <v>7205</v>
      </c>
      <c r="I110" s="371">
        <v>7661</v>
      </c>
      <c r="K110" s="378">
        <v>80810.854548736461</v>
      </c>
      <c r="L110" s="379">
        <v>311.81191335740084</v>
      </c>
      <c r="M110" s="375">
        <v>808.10854548736461</v>
      </c>
      <c r="N110" s="487">
        <v>20</v>
      </c>
      <c r="O110" s="371">
        <v>73</v>
      </c>
      <c r="Q110" s="488">
        <v>3263.18</v>
      </c>
      <c r="R110" s="377">
        <v>37.768287037037034</v>
      </c>
      <c r="S110" s="378">
        <v>30.214629629629631</v>
      </c>
      <c r="T110" s="379">
        <v>36.257555555555555</v>
      </c>
      <c r="U110" s="379">
        <v>54.38633333333334</v>
      </c>
      <c r="V110" s="379">
        <v>8.0810854548736462</v>
      </c>
      <c r="W110" s="379">
        <v>38.295715084503279</v>
      </c>
      <c r="X110" s="379">
        <v>62.467418788206984</v>
      </c>
      <c r="Y110" s="489">
        <v>53.5</v>
      </c>
      <c r="Z110" s="339">
        <v>0</v>
      </c>
      <c r="AA110" s="344">
        <v>0.71580775858884638</v>
      </c>
      <c r="AB110" s="379">
        <v>0</v>
      </c>
      <c r="AC110" s="340">
        <v>53.5</v>
      </c>
      <c r="AD110" s="346">
        <v>0</v>
      </c>
      <c r="AE110" s="347">
        <v>0.71580775858884638</v>
      </c>
      <c r="AG110" s="381">
        <v>3308.749783301083</v>
      </c>
      <c r="AH110" s="490">
        <v>100710.07152922671</v>
      </c>
      <c r="AI110" s="491">
        <v>1208520.8583507205</v>
      </c>
      <c r="AK110" s="349">
        <v>0.06</v>
      </c>
      <c r="AL110" s="492">
        <v>198.52498699806497</v>
      </c>
      <c r="AM110" s="492">
        <v>6042.6042917536033</v>
      </c>
      <c r="AN110" s="493">
        <v>72511.25150104324</v>
      </c>
      <c r="AP110" s="431">
        <v>0.87573983458497262</v>
      </c>
      <c r="AQ110" s="434">
        <v>0.91952682631422133</v>
      </c>
      <c r="AR110" s="434">
        <v>26.655331215180105</v>
      </c>
      <c r="AS110" s="434">
        <v>27.98809777593911</v>
      </c>
      <c r="AT110" s="434">
        <v>319.86397458216123</v>
      </c>
      <c r="AU110" s="437">
        <v>335.85717331126932</v>
      </c>
      <c r="AW110" s="349">
        <v>18</v>
      </c>
      <c r="AX110" s="492">
        <v>59.557496099419495</v>
      </c>
      <c r="AY110" s="492">
        <v>1812.7812875260806</v>
      </c>
      <c r="AZ110" s="493">
        <v>21753.375450312971</v>
      </c>
    </row>
    <row r="111" spans="2:52" x14ac:dyDescent="0.3">
      <c r="B111" s="374">
        <v>16</v>
      </c>
      <c r="C111" s="367">
        <v>2039</v>
      </c>
      <c r="D111" s="368">
        <v>19506.656035268046</v>
      </c>
      <c r="E111" s="369">
        <v>1.0000479478512796</v>
      </c>
      <c r="F111" s="370">
        <v>19507.591337510585</v>
      </c>
      <c r="G111" s="375">
        <v>167.67922170275952</v>
      </c>
      <c r="H111" s="368">
        <v>7222</v>
      </c>
      <c r="I111" s="371">
        <v>7679</v>
      </c>
      <c r="K111" s="378">
        <v>81075.894675090254</v>
      </c>
      <c r="L111" s="379">
        <v>265.0401263537907</v>
      </c>
      <c r="M111" s="375">
        <v>810.75894675090251</v>
      </c>
      <c r="N111" s="487">
        <v>17</v>
      </c>
      <c r="O111" s="371">
        <v>73</v>
      </c>
      <c r="Q111" s="488">
        <v>3271.01</v>
      </c>
      <c r="R111" s="377">
        <v>37.858912037037044</v>
      </c>
      <c r="S111" s="378">
        <v>30.287129629629636</v>
      </c>
      <c r="T111" s="379">
        <v>36.344555555555566</v>
      </c>
      <c r="U111" s="379">
        <v>54.516833333333338</v>
      </c>
      <c r="V111" s="379">
        <v>8.1075894675090261</v>
      </c>
      <c r="W111" s="379">
        <v>38.394719097138662</v>
      </c>
      <c r="X111" s="379">
        <v>62.624422800842368</v>
      </c>
      <c r="Y111" s="489">
        <v>53.5</v>
      </c>
      <c r="Z111" s="339">
        <v>0</v>
      </c>
      <c r="AA111" s="344">
        <v>0.7176583008810965</v>
      </c>
      <c r="AB111" s="379">
        <v>0</v>
      </c>
      <c r="AC111" s="340">
        <v>53.5</v>
      </c>
      <c r="AD111" s="346">
        <v>0</v>
      </c>
      <c r="AE111" s="347">
        <v>0.7176583008810965</v>
      </c>
      <c r="AG111" s="381">
        <v>3317.303729992781</v>
      </c>
      <c r="AH111" s="490">
        <v>100970.43228165527</v>
      </c>
      <c r="AI111" s="491">
        <v>1211645.1873798631</v>
      </c>
      <c r="AK111" s="349">
        <v>0.06</v>
      </c>
      <c r="AL111" s="492">
        <v>199.03822379956685</v>
      </c>
      <c r="AM111" s="492">
        <v>6058.2259368993164</v>
      </c>
      <c r="AN111" s="493">
        <v>72698.711242791804</v>
      </c>
      <c r="AP111" s="431">
        <v>0.87784161018797635</v>
      </c>
      <c r="AQ111" s="434">
        <v>0.92173369069737521</v>
      </c>
      <c r="AR111" s="434">
        <v>26.719304010096529</v>
      </c>
      <c r="AS111" s="434">
        <v>28.055269210601356</v>
      </c>
      <c r="AT111" s="434">
        <v>320.63164812115838</v>
      </c>
      <c r="AU111" s="437">
        <v>336.66323052721623</v>
      </c>
      <c r="AW111" s="349">
        <v>18</v>
      </c>
      <c r="AX111" s="492">
        <v>59.711467139870052</v>
      </c>
      <c r="AY111" s="492">
        <v>1817.4677810697949</v>
      </c>
      <c r="AZ111" s="493">
        <v>21809.613372837539</v>
      </c>
    </row>
    <row r="112" spans="2:52" x14ac:dyDescent="0.3">
      <c r="B112" s="374">
        <v>17</v>
      </c>
      <c r="C112" s="367">
        <v>2040</v>
      </c>
      <c r="D112" s="368">
        <v>19549.570678545635</v>
      </c>
      <c r="E112" s="369">
        <v>1.0000479478512796</v>
      </c>
      <c r="F112" s="370">
        <v>19550.50803845311</v>
      </c>
      <c r="G112" s="375">
        <v>167.67922170275952</v>
      </c>
      <c r="H112" s="368">
        <v>7239</v>
      </c>
      <c r="I112" s="371">
        <v>7697</v>
      </c>
      <c r="K112" s="378">
        <v>81340.934801444033</v>
      </c>
      <c r="L112" s="379">
        <v>265.0401263537907</v>
      </c>
      <c r="M112" s="375">
        <v>813.40934801444041</v>
      </c>
      <c r="N112" s="487">
        <v>17</v>
      </c>
      <c r="O112" s="371">
        <v>73</v>
      </c>
      <c r="Q112" s="488">
        <v>3278.22</v>
      </c>
      <c r="R112" s="377">
        <v>37.942361111111111</v>
      </c>
      <c r="S112" s="378">
        <v>30.353888888888893</v>
      </c>
      <c r="T112" s="379">
        <v>36.424666666666674</v>
      </c>
      <c r="U112" s="379">
        <v>54.637000000000008</v>
      </c>
      <c r="V112" s="379">
        <v>8.1340934801444043</v>
      </c>
      <c r="W112" s="379">
        <v>38.487982369033297</v>
      </c>
      <c r="X112" s="379">
        <v>62.771093480144408</v>
      </c>
      <c r="Y112" s="489">
        <v>53.5</v>
      </c>
      <c r="Z112" s="339">
        <v>0</v>
      </c>
      <c r="AA112" s="344">
        <v>0.71940153960809905</v>
      </c>
      <c r="AB112" s="379">
        <v>0</v>
      </c>
      <c r="AC112" s="340">
        <v>53.5</v>
      </c>
      <c r="AD112" s="346">
        <v>0</v>
      </c>
      <c r="AE112" s="347">
        <v>0.71940153960809905</v>
      </c>
      <c r="AG112" s="381">
        <v>3325.3616766844771</v>
      </c>
      <c r="AH112" s="490">
        <v>101215.69603408378</v>
      </c>
      <c r="AI112" s="491">
        <v>1214588.3524090054</v>
      </c>
      <c r="AK112" s="349">
        <v>0.06</v>
      </c>
      <c r="AL112" s="492">
        <v>199.52170060106863</v>
      </c>
      <c r="AM112" s="492">
        <v>6072.9417620450267</v>
      </c>
      <c r="AN112" s="493">
        <v>72875.301144540324</v>
      </c>
      <c r="AP112" s="431">
        <v>0.87977286173038982</v>
      </c>
      <c r="AQ112" s="434">
        <v>0.92376150481690933</v>
      </c>
      <c r="AR112" s="434">
        <v>26.778086478918738</v>
      </c>
      <c r="AS112" s="434">
        <v>28.116990802864681</v>
      </c>
      <c r="AT112" s="434">
        <v>321.33703774702485</v>
      </c>
      <c r="AU112" s="437">
        <v>337.40388963437618</v>
      </c>
      <c r="AW112" s="349">
        <v>18</v>
      </c>
      <c r="AX112" s="492">
        <v>59.856510180320583</v>
      </c>
      <c r="AY112" s="492">
        <v>1821.8825286135082</v>
      </c>
      <c r="AZ112" s="493">
        <v>21862.590343362095</v>
      </c>
    </row>
    <row r="113" spans="2:52" x14ac:dyDescent="0.3">
      <c r="B113" s="374">
        <v>18</v>
      </c>
      <c r="C113" s="367">
        <v>2041</v>
      </c>
      <c r="D113" s="368">
        <v>19586.714862834873</v>
      </c>
      <c r="E113" s="369">
        <v>1.0000479478512796</v>
      </c>
      <c r="F113" s="370">
        <v>19587.654003726177</v>
      </c>
      <c r="G113" s="375">
        <v>167.67922170275952</v>
      </c>
      <c r="H113" s="368">
        <v>7252</v>
      </c>
      <c r="I113" s="371">
        <v>7711</v>
      </c>
      <c r="K113" s="378">
        <v>81543.612545126351</v>
      </c>
      <c r="L113" s="379">
        <v>202.67774368231053</v>
      </c>
      <c r="M113" s="375">
        <v>815.43612545126359</v>
      </c>
      <c r="N113" s="487">
        <v>13</v>
      </c>
      <c r="O113" s="371">
        <v>73</v>
      </c>
      <c r="Q113" s="488">
        <v>3284.45</v>
      </c>
      <c r="R113" s="377">
        <v>38.014467592592588</v>
      </c>
      <c r="S113" s="378">
        <v>30.411574074074075</v>
      </c>
      <c r="T113" s="379">
        <v>36.49388888888889</v>
      </c>
      <c r="U113" s="379">
        <v>54.740833333333342</v>
      </c>
      <c r="V113" s="379">
        <v>8.1543612545126365</v>
      </c>
      <c r="W113" s="379">
        <v>38.565935328586704</v>
      </c>
      <c r="X113" s="379">
        <v>62.895194587845971</v>
      </c>
      <c r="Y113" s="489">
        <v>53.5</v>
      </c>
      <c r="Z113" s="339">
        <v>0</v>
      </c>
      <c r="AA113" s="344">
        <v>0.7208586042726487</v>
      </c>
      <c r="AB113" s="379">
        <v>0</v>
      </c>
      <c r="AC113" s="340">
        <v>53.5</v>
      </c>
      <c r="AD113" s="346">
        <v>0</v>
      </c>
      <c r="AE113" s="347">
        <v>0.7208586042726487</v>
      </c>
      <c r="AG113" s="381">
        <v>3332.0968123898915</v>
      </c>
      <c r="AH113" s="490">
        <v>101420.69672711733</v>
      </c>
      <c r="AI113" s="491">
        <v>1217048.360725408</v>
      </c>
      <c r="AK113" s="349">
        <v>0.06</v>
      </c>
      <c r="AL113" s="492">
        <v>199.9258087433935</v>
      </c>
      <c r="AM113" s="492">
        <v>6085.2418036270392</v>
      </c>
      <c r="AN113" s="493">
        <v>73022.901643524485</v>
      </c>
      <c r="AP113" s="431">
        <v>0.88144443016767782</v>
      </c>
      <c r="AQ113" s="434">
        <v>0.92551665167606167</v>
      </c>
      <c r="AR113" s="434">
        <v>26.82896484322869</v>
      </c>
      <c r="AS113" s="434">
        <v>28.170413085390127</v>
      </c>
      <c r="AT113" s="434">
        <v>321.94757811874427</v>
      </c>
      <c r="AU113" s="437">
        <v>338.04495702468154</v>
      </c>
      <c r="AW113" s="349">
        <v>18</v>
      </c>
      <c r="AX113" s="492">
        <v>59.977742623018045</v>
      </c>
      <c r="AY113" s="492">
        <v>1825.5725410881118</v>
      </c>
      <c r="AZ113" s="493">
        <v>21906.870493057344</v>
      </c>
    </row>
    <row r="114" spans="2:52" x14ac:dyDescent="0.3">
      <c r="B114" s="374">
        <v>19</v>
      </c>
      <c r="C114" s="367">
        <v>2042</v>
      </c>
      <c r="D114" s="368">
        <v>19618.053606615409</v>
      </c>
      <c r="E114" s="369">
        <v>1.0000479478512796</v>
      </c>
      <c r="F114" s="370">
        <v>19618.994250132135</v>
      </c>
      <c r="G114" s="375">
        <v>167.67922170275952</v>
      </c>
      <c r="H114" s="368">
        <v>7263</v>
      </c>
      <c r="I114" s="371">
        <v>7723</v>
      </c>
      <c r="K114" s="378">
        <v>81715.109097472916</v>
      </c>
      <c r="L114" s="379">
        <v>171.49655234657044</v>
      </c>
      <c r="M114" s="375">
        <v>817.15109097472919</v>
      </c>
      <c r="N114" s="487">
        <v>11</v>
      </c>
      <c r="O114" s="371">
        <v>73</v>
      </c>
      <c r="Q114" s="488">
        <v>3289.7</v>
      </c>
      <c r="R114" s="377">
        <v>38.075231481481481</v>
      </c>
      <c r="S114" s="378">
        <v>30.460185185185189</v>
      </c>
      <c r="T114" s="379">
        <v>36.552222222222227</v>
      </c>
      <c r="U114" s="379">
        <v>54.82833333333334</v>
      </c>
      <c r="V114" s="379">
        <v>8.1715109097472922</v>
      </c>
      <c r="W114" s="379">
        <v>38.631696094932479</v>
      </c>
      <c r="X114" s="379">
        <v>62.999844243080631</v>
      </c>
      <c r="Y114" s="489">
        <v>53.5</v>
      </c>
      <c r="Z114" s="339">
        <v>0</v>
      </c>
      <c r="AA114" s="344">
        <v>0.72208777747537345</v>
      </c>
      <c r="AB114" s="379">
        <v>0</v>
      </c>
      <c r="AC114" s="340">
        <v>53.5</v>
      </c>
      <c r="AD114" s="346">
        <v>0</v>
      </c>
      <c r="AE114" s="347">
        <v>0.72208777747537345</v>
      </c>
      <c r="AG114" s="381">
        <v>3337.7785426021665</v>
      </c>
      <c r="AH114" s="490">
        <v>101593.63439045344</v>
      </c>
      <c r="AI114" s="491">
        <v>1219123.6126854413</v>
      </c>
      <c r="AK114" s="349">
        <v>0.06</v>
      </c>
      <c r="AL114" s="492">
        <v>200.26671255612999</v>
      </c>
      <c r="AM114" s="492">
        <v>6095.6180634272068</v>
      </c>
      <c r="AN114" s="493">
        <v>73147.416761126486</v>
      </c>
      <c r="AP114" s="431">
        <v>0.88285474125594599</v>
      </c>
      <c r="AQ114" s="434">
        <v>0.92699747831874335</v>
      </c>
      <c r="AR114" s="434">
        <v>26.871891186977859</v>
      </c>
      <c r="AS114" s="434">
        <v>28.215485746326749</v>
      </c>
      <c r="AT114" s="434">
        <v>322.46269424373429</v>
      </c>
      <c r="AU114" s="437">
        <v>338.58582895592099</v>
      </c>
      <c r="AW114" s="349">
        <v>18</v>
      </c>
      <c r="AX114" s="492">
        <v>60.080013766838995</v>
      </c>
      <c r="AY114" s="492">
        <v>1828.685419028162</v>
      </c>
      <c r="AZ114" s="493">
        <v>21944.225028337944</v>
      </c>
    </row>
    <row r="115" spans="2:52" x14ac:dyDescent="0.3">
      <c r="B115" s="374">
        <v>20</v>
      </c>
      <c r="C115" s="367">
        <v>2043</v>
      </c>
      <c r="D115" s="368">
        <v>19645.518881664673</v>
      </c>
      <c r="E115" s="369">
        <v>1.0000479478512796</v>
      </c>
      <c r="F115" s="370">
        <v>19646.460842082324</v>
      </c>
      <c r="G115" s="375">
        <v>167.67922170275952</v>
      </c>
      <c r="H115" s="368">
        <v>7274</v>
      </c>
      <c r="I115" s="371">
        <v>7734</v>
      </c>
      <c r="K115" s="378">
        <v>81886.605649819496</v>
      </c>
      <c r="L115" s="379">
        <v>171.49655234657047</v>
      </c>
      <c r="M115" s="375">
        <v>818.86605649819489</v>
      </c>
      <c r="N115" s="487">
        <v>11</v>
      </c>
      <c r="O115" s="371">
        <v>73</v>
      </c>
      <c r="Q115" s="488">
        <v>3294.3</v>
      </c>
      <c r="R115" s="377">
        <v>38.128472222222221</v>
      </c>
      <c r="S115" s="378">
        <v>30.50277777777778</v>
      </c>
      <c r="T115" s="379">
        <v>36.603333333333332</v>
      </c>
      <c r="U115" s="379">
        <v>54.904999999999994</v>
      </c>
      <c r="V115" s="379">
        <v>8.1886605649819497</v>
      </c>
      <c r="W115" s="379">
        <v>38.691438342759731</v>
      </c>
      <c r="X115" s="379">
        <v>63.093660564981946</v>
      </c>
      <c r="Y115" s="489">
        <v>53.5</v>
      </c>
      <c r="Z115" s="339">
        <v>0</v>
      </c>
      <c r="AA115" s="344">
        <v>0.72320445500485475</v>
      </c>
      <c r="AB115" s="379">
        <v>0</v>
      </c>
      <c r="AC115" s="340">
        <v>53.5</v>
      </c>
      <c r="AD115" s="346">
        <v>0</v>
      </c>
      <c r="AE115" s="347">
        <v>0.72320445500485475</v>
      </c>
      <c r="AG115" s="381">
        <v>3342.940272814441</v>
      </c>
      <c r="AH115" s="490">
        <v>101750.74455378955</v>
      </c>
      <c r="AI115" s="491">
        <v>1221008.9346454747</v>
      </c>
      <c r="AK115" s="349">
        <v>0.06</v>
      </c>
      <c r="AL115" s="492">
        <v>200.57641636886646</v>
      </c>
      <c r="AM115" s="492">
        <v>6105.0446732273722</v>
      </c>
      <c r="AN115" s="493">
        <v>73260.536078728474</v>
      </c>
      <c r="AP115" s="431">
        <v>0.88409073789370451</v>
      </c>
      <c r="AQ115" s="434">
        <v>0.9282952747883898</v>
      </c>
      <c r="AR115" s="434">
        <v>26.909511834639627</v>
      </c>
      <c r="AS115" s="434">
        <v>28.254987426371613</v>
      </c>
      <c r="AT115" s="434">
        <v>322.91414201567557</v>
      </c>
      <c r="AU115" s="437">
        <v>339.0598491164593</v>
      </c>
      <c r="AW115" s="349">
        <v>18</v>
      </c>
      <c r="AX115" s="492">
        <v>60.17292491065993</v>
      </c>
      <c r="AY115" s="492">
        <v>1831.5134019682118</v>
      </c>
      <c r="AZ115" s="493">
        <v>21978.160823618542</v>
      </c>
    </row>
    <row r="116" spans="2:52" x14ac:dyDescent="0.3">
      <c r="B116" s="374">
        <v>21</v>
      </c>
      <c r="C116" s="367">
        <v>2044</v>
      </c>
      <c r="D116" s="368">
        <v>19667.128952434505</v>
      </c>
      <c r="E116" s="369">
        <v>1.0000479478512796</v>
      </c>
      <c r="F116" s="370">
        <v>19668.071949008612</v>
      </c>
      <c r="G116" s="375">
        <v>167.67922170275952</v>
      </c>
      <c r="H116" s="368">
        <v>7282</v>
      </c>
      <c r="I116" s="371">
        <v>7743</v>
      </c>
      <c r="K116" s="378">
        <v>82011.330415162462</v>
      </c>
      <c r="L116" s="379">
        <v>124.72476534296032</v>
      </c>
      <c r="M116" s="375">
        <v>820.11330415162456</v>
      </c>
      <c r="N116" s="487">
        <v>8</v>
      </c>
      <c r="O116" s="371">
        <v>73</v>
      </c>
      <c r="Q116" s="488">
        <v>3297.93</v>
      </c>
      <c r="R116" s="377">
        <v>38.170486111111117</v>
      </c>
      <c r="S116" s="378">
        <v>30.536388888888894</v>
      </c>
      <c r="T116" s="379">
        <v>36.643666666666668</v>
      </c>
      <c r="U116" s="379">
        <v>54.965500000000006</v>
      </c>
      <c r="V116" s="379">
        <v>8.2011330415162451</v>
      </c>
      <c r="W116" s="379">
        <v>38.737521930405137</v>
      </c>
      <c r="X116" s="379">
        <v>63.166633041516249</v>
      </c>
      <c r="Y116" s="489">
        <v>53.5</v>
      </c>
      <c r="Z116" s="339">
        <v>0</v>
      </c>
      <c r="AA116" s="344">
        <v>0.72406583047486239</v>
      </c>
      <c r="AB116" s="379">
        <v>0</v>
      </c>
      <c r="AC116" s="340">
        <v>53.5</v>
      </c>
      <c r="AD116" s="346">
        <v>0</v>
      </c>
      <c r="AE116" s="347">
        <v>0.72406583047486239</v>
      </c>
      <c r="AG116" s="381">
        <v>3346.9218947870036</v>
      </c>
      <c r="AH116" s="490">
        <v>101871.93517257943</v>
      </c>
      <c r="AI116" s="491">
        <v>1222463.2220709531</v>
      </c>
      <c r="AK116" s="349">
        <v>0.06</v>
      </c>
      <c r="AL116" s="492">
        <v>200.81531368722023</v>
      </c>
      <c r="AM116" s="492">
        <v>6112.3161103547664</v>
      </c>
      <c r="AN116" s="493">
        <v>73347.793324257189</v>
      </c>
      <c r="AP116" s="431">
        <v>0.88506323770538742</v>
      </c>
      <c r="AQ116" s="434">
        <v>0.92931639959065682</v>
      </c>
      <c r="AR116" s="434">
        <v>26.939112297657729</v>
      </c>
      <c r="AS116" s="434">
        <v>28.286067912540616</v>
      </c>
      <c r="AT116" s="434">
        <v>323.26934757189275</v>
      </c>
      <c r="AU116" s="437">
        <v>339.4328149504874</v>
      </c>
      <c r="AW116" s="349">
        <v>18</v>
      </c>
      <c r="AX116" s="492">
        <v>60.244594106166062</v>
      </c>
      <c r="AY116" s="492">
        <v>1833.6948331064298</v>
      </c>
      <c r="AZ116" s="493">
        <v>22004.337997277154</v>
      </c>
    </row>
    <row r="117" spans="2:52" x14ac:dyDescent="0.3">
      <c r="B117" s="374">
        <v>22</v>
      </c>
      <c r="C117" s="367">
        <v>2045</v>
      </c>
      <c r="D117" s="368">
        <v>19684.829368491693</v>
      </c>
      <c r="E117" s="369">
        <v>1.0000479478512796</v>
      </c>
      <c r="F117" s="370">
        <v>19685.773213762717</v>
      </c>
      <c r="G117" s="375">
        <v>167.67922170275952</v>
      </c>
      <c r="H117" s="368">
        <v>7288</v>
      </c>
      <c r="I117" s="371">
        <v>7749</v>
      </c>
      <c r="K117" s="378">
        <v>82104.873989169675</v>
      </c>
      <c r="L117" s="379">
        <v>93.543574007220244</v>
      </c>
      <c r="M117" s="375">
        <v>821.04873989169675</v>
      </c>
      <c r="N117" s="487">
        <v>6</v>
      </c>
      <c r="O117" s="371">
        <v>73</v>
      </c>
      <c r="Q117" s="488">
        <v>3300.89</v>
      </c>
      <c r="R117" s="377">
        <v>38.204745370370368</v>
      </c>
      <c r="S117" s="378">
        <v>30.563796296296292</v>
      </c>
      <c r="T117" s="379">
        <v>36.676555555555552</v>
      </c>
      <c r="U117" s="379">
        <v>55.014833333333321</v>
      </c>
      <c r="V117" s="379">
        <v>8.2104873989169675</v>
      </c>
      <c r="W117" s="379">
        <v>38.774283695213263</v>
      </c>
      <c r="X117" s="379">
        <v>63.225320732250289</v>
      </c>
      <c r="Y117" s="489">
        <v>53.5</v>
      </c>
      <c r="Z117" s="339">
        <v>0</v>
      </c>
      <c r="AA117" s="344">
        <v>0.72475296626566843</v>
      </c>
      <c r="AB117" s="379">
        <v>0</v>
      </c>
      <c r="AC117" s="340">
        <v>53.5</v>
      </c>
      <c r="AD117" s="346">
        <v>0</v>
      </c>
      <c r="AE117" s="347">
        <v>0.72475296626566843</v>
      </c>
      <c r="AG117" s="381">
        <v>3350.0981112664263</v>
      </c>
      <c r="AH117" s="490">
        <v>101968.61126167185</v>
      </c>
      <c r="AI117" s="491">
        <v>1223623.3351400623</v>
      </c>
      <c r="AK117" s="349">
        <v>0.06</v>
      </c>
      <c r="AL117" s="492">
        <v>201.00588667598555</v>
      </c>
      <c r="AM117" s="492">
        <v>6118.1166757003102</v>
      </c>
      <c r="AN117" s="493">
        <v>73417.40010840373</v>
      </c>
      <c r="AP117" s="431">
        <v>0.88585979461932229</v>
      </c>
      <c r="AQ117" s="434">
        <v>0.93015278435028848</v>
      </c>
      <c r="AR117" s="434">
        <v>26.963357498725621</v>
      </c>
      <c r="AS117" s="434">
        <v>28.311525373661901</v>
      </c>
      <c r="AT117" s="434">
        <v>323.56028998470742</v>
      </c>
      <c r="AU117" s="437">
        <v>339.73830448394284</v>
      </c>
      <c r="AW117" s="349">
        <v>18</v>
      </c>
      <c r="AX117" s="492">
        <v>60.301766002795667</v>
      </c>
      <c r="AY117" s="492">
        <v>1835.4350027100932</v>
      </c>
      <c r="AZ117" s="493">
        <v>22025.220032521116</v>
      </c>
    </row>
    <row r="118" spans="2:52" x14ac:dyDescent="0.3">
      <c r="B118" s="374">
        <v>23</v>
      </c>
      <c r="C118" s="367">
        <v>2046</v>
      </c>
      <c r="D118" s="368">
        <v>19696.640266112787</v>
      </c>
      <c r="E118" s="369">
        <v>1.0000479478512796</v>
      </c>
      <c r="F118" s="370">
        <v>19697.584677690971</v>
      </c>
      <c r="G118" s="375">
        <v>167.67922170275952</v>
      </c>
      <c r="H118" s="368">
        <v>7293</v>
      </c>
      <c r="I118" s="371">
        <v>7754</v>
      </c>
      <c r="K118" s="378">
        <v>82182.826967509027</v>
      </c>
      <c r="L118" s="379">
        <v>77.95297833935021</v>
      </c>
      <c r="M118" s="375">
        <v>821.82826967509027</v>
      </c>
      <c r="N118" s="487">
        <v>5</v>
      </c>
      <c r="O118" s="371">
        <v>73</v>
      </c>
      <c r="Q118" s="488">
        <v>3302.88</v>
      </c>
      <c r="R118" s="377">
        <v>38.227777777777781</v>
      </c>
      <c r="S118" s="378">
        <v>30.582222222222228</v>
      </c>
      <c r="T118" s="379">
        <v>36.698666666666668</v>
      </c>
      <c r="U118" s="379">
        <v>55.048000000000009</v>
      </c>
      <c r="V118" s="379">
        <v>8.2182826967509026</v>
      </c>
      <c r="W118" s="379">
        <v>38.800504918973132</v>
      </c>
      <c r="X118" s="379">
        <v>63.266282696750906</v>
      </c>
      <c r="Y118" s="489">
        <v>53.5</v>
      </c>
      <c r="Z118" s="339">
        <v>0</v>
      </c>
      <c r="AA118" s="344">
        <v>0.7252430825976286</v>
      </c>
      <c r="AB118" s="379">
        <v>0</v>
      </c>
      <c r="AC118" s="340">
        <v>53.5</v>
      </c>
      <c r="AD118" s="346">
        <v>0</v>
      </c>
      <c r="AE118" s="347">
        <v>0.7252430825976286</v>
      </c>
      <c r="AG118" s="381">
        <v>3352.3636249992787</v>
      </c>
      <c r="AH118" s="490">
        <v>102037.56783591554</v>
      </c>
      <c r="AI118" s="491">
        <v>1224450.8140309865</v>
      </c>
      <c r="AK118" s="349">
        <v>0.06</v>
      </c>
      <c r="AL118" s="492">
        <v>201.14181749995672</v>
      </c>
      <c r="AM118" s="492">
        <v>6122.2540701549324</v>
      </c>
      <c r="AN118" s="493">
        <v>73467.048841859185</v>
      </c>
      <c r="AP118" s="431">
        <v>0.88639131049609365</v>
      </c>
      <c r="AQ118" s="434">
        <v>0.93071087602089841</v>
      </c>
      <c r="AR118" s="434">
        <v>26.979535513224853</v>
      </c>
      <c r="AS118" s="434">
        <v>28.328512288886095</v>
      </c>
      <c r="AT118" s="434">
        <v>323.75442615869821</v>
      </c>
      <c r="AU118" s="437">
        <v>339.94214746663317</v>
      </c>
      <c r="AW118" s="349">
        <v>18</v>
      </c>
      <c r="AX118" s="492">
        <v>60.342545249987012</v>
      </c>
      <c r="AY118" s="492">
        <v>1836.6762210464797</v>
      </c>
      <c r="AZ118" s="493">
        <v>22040.114652557757</v>
      </c>
    </row>
    <row r="119" spans="2:52" x14ac:dyDescent="0.3">
      <c r="B119" s="374">
        <v>24</v>
      </c>
      <c r="C119" s="367">
        <v>2047</v>
      </c>
      <c r="D119" s="368">
        <v>19704.518922219231</v>
      </c>
      <c r="E119" s="369">
        <v>1.0000479478512796</v>
      </c>
      <c r="F119" s="370">
        <v>19705.46371156205</v>
      </c>
      <c r="G119" s="375">
        <v>167.67922170275952</v>
      </c>
      <c r="H119" s="368">
        <v>7295</v>
      </c>
      <c r="I119" s="371">
        <v>7756</v>
      </c>
      <c r="K119" s="378">
        <v>82214.008158844765</v>
      </c>
      <c r="L119" s="379">
        <v>31.181191335740081</v>
      </c>
      <c r="M119" s="375">
        <v>822.14008158844763</v>
      </c>
      <c r="N119" s="487">
        <v>2</v>
      </c>
      <c r="O119" s="371">
        <v>73</v>
      </c>
      <c r="Q119" s="488">
        <v>3304.2000000000003</v>
      </c>
      <c r="R119" s="377">
        <v>38.243055555555564</v>
      </c>
      <c r="S119" s="378">
        <v>30.594444444444449</v>
      </c>
      <c r="T119" s="379">
        <v>36.713333333333338</v>
      </c>
      <c r="U119" s="379">
        <v>55.070000000000007</v>
      </c>
      <c r="V119" s="379">
        <v>8.2214008158844774</v>
      </c>
      <c r="W119" s="379">
        <v>38.815845260328928</v>
      </c>
      <c r="X119" s="379">
        <v>63.291400815884487</v>
      </c>
      <c r="Y119" s="489">
        <v>53.5</v>
      </c>
      <c r="Z119" s="339">
        <v>0</v>
      </c>
      <c r="AA119" s="344">
        <v>0.72552981795007343</v>
      </c>
      <c r="AB119" s="379">
        <v>0</v>
      </c>
      <c r="AC119" s="340">
        <v>53.5</v>
      </c>
      <c r="AD119" s="346">
        <v>0</v>
      </c>
      <c r="AE119" s="347">
        <v>0.72552981795007343</v>
      </c>
      <c r="AG119" s="381">
        <v>3353.6890304924195</v>
      </c>
      <c r="AH119" s="490">
        <v>102077.90986561304</v>
      </c>
      <c r="AI119" s="491">
        <v>1224934.9183873564</v>
      </c>
      <c r="AK119" s="349">
        <v>0.06</v>
      </c>
      <c r="AL119" s="492">
        <v>201.22134182954517</v>
      </c>
      <c r="AM119" s="492">
        <v>6124.6745919367813</v>
      </c>
      <c r="AN119" s="493">
        <v>73496.095103241372</v>
      </c>
      <c r="AP119" s="431">
        <v>0.88674586702029223</v>
      </c>
      <c r="AQ119" s="434">
        <v>0.93108316037130689</v>
      </c>
      <c r="AR119" s="434">
        <v>26.990327327430141</v>
      </c>
      <c r="AS119" s="434">
        <v>28.339843693801651</v>
      </c>
      <c r="AT119" s="434">
        <v>323.8839279291617</v>
      </c>
      <c r="AU119" s="437">
        <v>340.0781243256198</v>
      </c>
      <c r="AW119" s="349">
        <v>18</v>
      </c>
      <c r="AX119" s="492">
        <v>60.366402548863547</v>
      </c>
      <c r="AY119" s="492">
        <v>1837.4023775810344</v>
      </c>
      <c r="AZ119" s="493">
        <v>22048.828530972412</v>
      </c>
    </row>
    <row r="120" spans="2:52" x14ac:dyDescent="0.3">
      <c r="B120" s="374">
        <v>25</v>
      </c>
      <c r="C120" s="367">
        <v>2048</v>
      </c>
      <c r="D120" s="368">
        <v>19708.459826003673</v>
      </c>
      <c r="E120" s="369">
        <v>1.0000479478512796</v>
      </c>
      <c r="F120" s="370">
        <v>19709.404804304359</v>
      </c>
      <c r="G120" s="375">
        <v>167.67922170275952</v>
      </c>
      <c r="H120" s="368">
        <v>7297</v>
      </c>
      <c r="I120" s="371">
        <v>7759</v>
      </c>
      <c r="K120" s="378">
        <v>82245.189350180503</v>
      </c>
      <c r="L120" s="379">
        <v>31.181191335740081</v>
      </c>
      <c r="M120" s="375">
        <v>822.45189350180499</v>
      </c>
      <c r="N120" s="487">
        <v>2</v>
      </c>
      <c r="O120" s="371">
        <v>73</v>
      </c>
      <c r="Q120" s="488">
        <v>3304.86</v>
      </c>
      <c r="R120" s="377">
        <v>38.250694444444441</v>
      </c>
      <c r="S120" s="378">
        <v>30.600555555555555</v>
      </c>
      <c r="T120" s="379">
        <v>36.720666666666659</v>
      </c>
      <c r="U120" s="379">
        <v>55.080999999999996</v>
      </c>
      <c r="V120" s="379">
        <v>8.2245189350180503</v>
      </c>
      <c r="W120" s="379">
        <v>38.825074490573606</v>
      </c>
      <c r="X120" s="379">
        <v>63.305518935018043</v>
      </c>
      <c r="Y120" s="489">
        <v>53.5</v>
      </c>
      <c r="Z120" s="339">
        <v>0</v>
      </c>
      <c r="AA120" s="344">
        <v>0.72570232692660941</v>
      </c>
      <c r="AB120" s="379">
        <v>0</v>
      </c>
      <c r="AC120" s="340">
        <v>53.5</v>
      </c>
      <c r="AD120" s="346">
        <v>0</v>
      </c>
      <c r="AE120" s="347">
        <v>0.72570232692660941</v>
      </c>
      <c r="AG120" s="381">
        <v>3354.4864359855596</v>
      </c>
      <c r="AH120" s="490">
        <v>102102.18089531046</v>
      </c>
      <c r="AI120" s="491">
        <v>1225226.1707437257</v>
      </c>
      <c r="AK120" s="349">
        <v>0.06</v>
      </c>
      <c r="AL120" s="492">
        <v>201.26918615913357</v>
      </c>
      <c r="AM120" s="492">
        <v>6126.1308537186278</v>
      </c>
      <c r="AN120" s="493">
        <v>73513.570244623537</v>
      </c>
      <c r="AP120" s="431">
        <v>0.88692321619369618</v>
      </c>
      <c r="AQ120" s="434">
        <v>0.93126937700338097</v>
      </c>
      <c r="AR120" s="434">
        <v>26.995725392895622</v>
      </c>
      <c r="AS120" s="434">
        <v>28.34551166254041</v>
      </c>
      <c r="AT120" s="434">
        <v>323.94870471474752</v>
      </c>
      <c r="AU120" s="437">
        <v>340.14613995048489</v>
      </c>
      <c r="AW120" s="349">
        <v>18</v>
      </c>
      <c r="AX120" s="492">
        <v>60.380755847740069</v>
      </c>
      <c r="AY120" s="492">
        <v>1837.8392561155886</v>
      </c>
      <c r="AZ120" s="493">
        <v>22054.071073387062</v>
      </c>
    </row>
    <row r="121" spans="2:52" x14ac:dyDescent="0.3">
      <c r="B121" s="374">
        <v>26</v>
      </c>
      <c r="C121" s="367">
        <v>2049</v>
      </c>
      <c r="D121" s="368">
        <v>19714.372363951472</v>
      </c>
      <c r="E121" s="369">
        <v>1.0000479478512796</v>
      </c>
      <c r="F121" s="370">
        <v>19715.317625745651</v>
      </c>
      <c r="G121" s="375">
        <v>167.67922170275952</v>
      </c>
      <c r="H121" s="368">
        <v>7299</v>
      </c>
      <c r="I121" s="371">
        <v>7761</v>
      </c>
      <c r="K121" s="378">
        <v>82276.37054151624</v>
      </c>
      <c r="L121" s="379">
        <v>31.181191335740081</v>
      </c>
      <c r="M121" s="375">
        <v>822.76370541516235</v>
      </c>
      <c r="N121" s="487">
        <v>2</v>
      </c>
      <c r="O121" s="371">
        <v>74</v>
      </c>
      <c r="Q121" s="488">
        <v>3305.85</v>
      </c>
      <c r="R121" s="377">
        <v>38.262152777777779</v>
      </c>
      <c r="S121" s="378">
        <v>30.609722222222221</v>
      </c>
      <c r="T121" s="379">
        <v>36.731666666666669</v>
      </c>
      <c r="U121" s="379">
        <v>55.097499999999997</v>
      </c>
      <c r="V121" s="379">
        <v>8.2276370541516233</v>
      </c>
      <c r="W121" s="379">
        <v>38.837359276373846</v>
      </c>
      <c r="X121" s="379">
        <v>63.325137054151625</v>
      </c>
      <c r="Y121" s="489">
        <v>53.5</v>
      </c>
      <c r="Z121" s="339">
        <v>0</v>
      </c>
      <c r="AA121" s="344">
        <v>0.72593194909109993</v>
      </c>
      <c r="AB121" s="379">
        <v>0</v>
      </c>
      <c r="AC121" s="340">
        <v>53.5</v>
      </c>
      <c r="AD121" s="346">
        <v>0</v>
      </c>
      <c r="AE121" s="347">
        <v>0.72593194909109993</v>
      </c>
      <c r="AG121" s="381">
        <v>3355.5478414787003</v>
      </c>
      <c r="AH121" s="490">
        <v>102134.48742500794</v>
      </c>
      <c r="AI121" s="491">
        <v>1225613.8491000952</v>
      </c>
      <c r="AK121" s="349">
        <v>0.06</v>
      </c>
      <c r="AL121" s="492">
        <v>201.33287048872202</v>
      </c>
      <c r="AM121" s="492">
        <v>6128.0692455004773</v>
      </c>
      <c r="AN121" s="493">
        <v>73536.830946005721</v>
      </c>
      <c r="AP121" s="431">
        <v>0.88718929315855433</v>
      </c>
      <c r="AQ121" s="434">
        <v>0.93154875781648205</v>
      </c>
      <c r="AR121" s="434">
        <v>27.003824110513495</v>
      </c>
      <c r="AS121" s="434">
        <v>28.35401531603917</v>
      </c>
      <c r="AT121" s="434">
        <v>324.04588932616196</v>
      </c>
      <c r="AU121" s="437">
        <v>340.24818379247006</v>
      </c>
      <c r="AW121" s="349">
        <v>18</v>
      </c>
      <c r="AX121" s="492">
        <v>60.399861146616608</v>
      </c>
      <c r="AY121" s="492">
        <v>1838.4207736501432</v>
      </c>
      <c r="AZ121" s="493">
        <v>22061.049283801716</v>
      </c>
    </row>
    <row r="122" spans="2:52" x14ac:dyDescent="0.3">
      <c r="B122" s="374">
        <v>27</v>
      </c>
      <c r="C122" s="367">
        <v>2050</v>
      </c>
      <c r="D122" s="368">
        <v>19700.572303296703</v>
      </c>
      <c r="E122" s="369">
        <v>1.0000479478512796</v>
      </c>
      <c r="F122" s="370">
        <v>19701.516903407624</v>
      </c>
      <c r="G122" s="375">
        <v>167.67922170275952</v>
      </c>
      <c r="H122" s="368">
        <v>7294</v>
      </c>
      <c r="I122" s="371">
        <v>7755</v>
      </c>
      <c r="K122" s="378">
        <v>82276.37054151624</v>
      </c>
      <c r="L122" s="379">
        <v>0</v>
      </c>
      <c r="M122" s="375">
        <v>822.76370541516235</v>
      </c>
      <c r="N122" s="487">
        <v>0</v>
      </c>
      <c r="O122" s="371">
        <v>73</v>
      </c>
      <c r="Q122" s="488">
        <v>3303.53</v>
      </c>
      <c r="R122" s="377">
        <v>38.235300925925927</v>
      </c>
      <c r="S122" s="378">
        <v>30.588240740740744</v>
      </c>
      <c r="T122" s="379">
        <v>36.705888888888893</v>
      </c>
      <c r="U122" s="379">
        <v>55.05883333333334</v>
      </c>
      <c r="V122" s="379">
        <v>8.2276370541516233</v>
      </c>
      <c r="W122" s="379">
        <v>38.815877794892373</v>
      </c>
      <c r="X122" s="379">
        <v>63.286470387484961</v>
      </c>
      <c r="Y122" s="489">
        <v>53.5</v>
      </c>
      <c r="Z122" s="339">
        <v>0</v>
      </c>
      <c r="AA122" s="344">
        <v>0.72553042607275464</v>
      </c>
      <c r="AB122" s="379">
        <v>0</v>
      </c>
      <c r="AC122" s="340">
        <v>53.5</v>
      </c>
      <c r="AD122" s="346">
        <v>0</v>
      </c>
      <c r="AE122" s="347">
        <v>0.72553042607275464</v>
      </c>
      <c r="AG122" s="381">
        <v>3353.691841478701</v>
      </c>
      <c r="AH122" s="490">
        <v>102077.99542500798</v>
      </c>
      <c r="AI122" s="491">
        <v>1224935.9451000956</v>
      </c>
      <c r="AK122" s="349">
        <v>0.06</v>
      </c>
      <c r="AL122" s="492">
        <v>201.22151048872206</v>
      </c>
      <c r="AM122" s="492">
        <v>6124.6797255004776</v>
      </c>
      <c r="AN122" s="493">
        <v>73496.156706005742</v>
      </c>
      <c r="AP122" s="431">
        <v>0.88656826065334304</v>
      </c>
      <c r="AQ122" s="434">
        <v>0.93089667368601026</v>
      </c>
      <c r="AR122" s="434">
        <v>26.984921433636131</v>
      </c>
      <c r="AS122" s="434">
        <v>28.334167505317936</v>
      </c>
      <c r="AT122" s="434">
        <v>323.81905720363358</v>
      </c>
      <c r="AU122" s="437">
        <v>340.01001006381529</v>
      </c>
      <c r="AW122" s="349">
        <v>18</v>
      </c>
      <c r="AX122" s="492">
        <v>60.366453146616614</v>
      </c>
      <c r="AY122" s="492">
        <v>1837.4039176501431</v>
      </c>
      <c r="AZ122" s="493">
        <v>22048.847011801718</v>
      </c>
    </row>
    <row r="123" spans="2:52" x14ac:dyDescent="0.3">
      <c r="B123" s="374">
        <v>28</v>
      </c>
      <c r="C123" s="367">
        <v>2051</v>
      </c>
      <c r="D123" s="368">
        <v>19688.751959914724</v>
      </c>
      <c r="E123" s="516">
        <v>1.0000479478512796</v>
      </c>
      <c r="F123" s="370">
        <v>19689.695993265581</v>
      </c>
      <c r="G123" s="375">
        <v>167.67922170275952</v>
      </c>
      <c r="H123" s="368">
        <v>7290</v>
      </c>
      <c r="I123" s="371">
        <v>7751</v>
      </c>
      <c r="K123" s="378">
        <v>82276.37054151624</v>
      </c>
      <c r="L123" s="379">
        <v>0</v>
      </c>
      <c r="M123" s="375">
        <v>822.76370541516235</v>
      </c>
      <c r="N123" s="487">
        <v>0</v>
      </c>
      <c r="O123" s="371">
        <v>73</v>
      </c>
      <c r="Q123" s="488">
        <v>3301.5499999999997</v>
      </c>
      <c r="R123" s="377">
        <v>38.212384259259252</v>
      </c>
      <c r="S123" s="378">
        <v>30.569907407407403</v>
      </c>
      <c r="T123" s="379">
        <v>36.683888888888887</v>
      </c>
      <c r="U123" s="379">
        <v>55.025833333333331</v>
      </c>
      <c r="V123" s="379">
        <v>8.2276370541516233</v>
      </c>
      <c r="W123" s="379">
        <v>38.797544461559028</v>
      </c>
      <c r="X123" s="379">
        <v>63.253470387484953</v>
      </c>
      <c r="Y123" s="489">
        <v>53.5</v>
      </c>
      <c r="Z123" s="352">
        <v>0</v>
      </c>
      <c r="AA123" s="357">
        <v>0.72518774694502852</v>
      </c>
      <c r="AB123" s="379">
        <v>0</v>
      </c>
      <c r="AC123" s="353">
        <v>53.5</v>
      </c>
      <c r="AD123" s="359">
        <v>0</v>
      </c>
      <c r="AE123" s="360">
        <v>0.72518774694502852</v>
      </c>
      <c r="AG123" s="381">
        <v>3352.1078414786998</v>
      </c>
      <c r="AH123" s="490">
        <v>102029.78242500793</v>
      </c>
      <c r="AI123" s="491">
        <v>1224357.389100095</v>
      </c>
      <c r="AK123" s="362">
        <v>0.06</v>
      </c>
      <c r="AL123" s="492">
        <v>201.12647048872199</v>
      </c>
      <c r="AM123" s="492">
        <v>6121.7869455004766</v>
      </c>
      <c r="AN123" s="493">
        <v>73461.443346005719</v>
      </c>
      <c r="AP123" s="431">
        <v>0.88603631969695107</v>
      </c>
      <c r="AQ123" s="434">
        <v>0.93033813568179868</v>
      </c>
      <c r="AR123" s="434">
        <v>26.968730480775946</v>
      </c>
      <c r="AS123" s="434">
        <v>28.317167004814749</v>
      </c>
      <c r="AT123" s="434">
        <v>323.62476576931135</v>
      </c>
      <c r="AU123" s="437">
        <v>339.80600405777699</v>
      </c>
      <c r="AW123" s="362">
        <v>18</v>
      </c>
      <c r="AX123" s="492">
        <v>60.337941146616593</v>
      </c>
      <c r="AY123" s="492">
        <v>1836.5360836501425</v>
      </c>
      <c r="AZ123" s="493">
        <v>22038.433003801711</v>
      </c>
    </row>
    <row r="124" spans="2:52" x14ac:dyDescent="0.3">
      <c r="B124" s="374">
        <v>29</v>
      </c>
      <c r="C124" s="367">
        <v>2052</v>
      </c>
      <c r="D124" s="368">
        <v>19673.000958346791</v>
      </c>
      <c r="E124" s="516">
        <v>1.0000479478512796</v>
      </c>
      <c r="F124" s="370">
        <v>19673.944236470968</v>
      </c>
      <c r="G124" s="375">
        <v>167.67922170275952</v>
      </c>
      <c r="H124" s="368">
        <v>7284</v>
      </c>
      <c r="I124" s="371">
        <v>7745</v>
      </c>
      <c r="K124" s="378">
        <v>82276.37054151624</v>
      </c>
      <c r="L124" s="379">
        <v>0</v>
      </c>
      <c r="M124" s="375">
        <v>822.76370541516235</v>
      </c>
      <c r="N124" s="487">
        <v>0</v>
      </c>
      <c r="O124" s="371">
        <v>73</v>
      </c>
      <c r="Q124" s="488">
        <v>3298.91</v>
      </c>
      <c r="R124" s="377">
        <v>38.181828703703701</v>
      </c>
      <c r="S124" s="378">
        <v>30.545462962962961</v>
      </c>
      <c r="T124" s="379">
        <v>36.654555555555554</v>
      </c>
      <c r="U124" s="379">
        <v>54.981833333333327</v>
      </c>
      <c r="V124" s="379">
        <v>8.2276370541516233</v>
      </c>
      <c r="W124" s="379">
        <v>38.773100017114587</v>
      </c>
      <c r="X124" s="379">
        <v>63.209470387484956</v>
      </c>
      <c r="Y124" s="489">
        <v>53.5</v>
      </c>
      <c r="Z124" s="352">
        <v>0</v>
      </c>
      <c r="AA124" s="357">
        <v>0.7247308414413941</v>
      </c>
      <c r="AB124" s="379">
        <v>0</v>
      </c>
      <c r="AC124" s="353">
        <v>53.5</v>
      </c>
      <c r="AD124" s="359">
        <v>0</v>
      </c>
      <c r="AE124" s="360">
        <v>0.7247308414413941</v>
      </c>
      <c r="AG124" s="381">
        <v>3349.9958414787006</v>
      </c>
      <c r="AH124" s="490">
        <v>101965.49842500796</v>
      </c>
      <c r="AI124" s="491">
        <v>1223585.9811000954</v>
      </c>
      <c r="AK124" s="362">
        <v>0.06</v>
      </c>
      <c r="AL124" s="492">
        <v>200.99975048872201</v>
      </c>
      <c r="AM124" s="492">
        <v>6117.9299055004767</v>
      </c>
      <c r="AN124" s="493">
        <v>73415.158866005717</v>
      </c>
      <c r="AP124" s="431">
        <v>0.88532749064119354</v>
      </c>
      <c r="AQ124" s="434">
        <v>0.92959386517325315</v>
      </c>
      <c r="AR124" s="434">
        <v>26.947155496391325</v>
      </c>
      <c r="AS124" s="434">
        <v>28.294513271210896</v>
      </c>
      <c r="AT124" s="434">
        <v>323.36586595669593</v>
      </c>
      <c r="AU124" s="437">
        <v>339.53415925453072</v>
      </c>
      <c r="AW124" s="362">
        <v>18</v>
      </c>
      <c r="AX124" s="492">
        <v>60.299925146616609</v>
      </c>
      <c r="AY124" s="492">
        <v>1835.3789716501431</v>
      </c>
      <c r="AZ124" s="493">
        <v>22024.547659801716</v>
      </c>
    </row>
    <row r="125" spans="2:52" x14ac:dyDescent="0.3">
      <c r="B125" s="391">
        <v>30</v>
      </c>
      <c r="C125" s="392">
        <v>2053</v>
      </c>
      <c r="D125" s="519">
        <v>19653.327957388443</v>
      </c>
      <c r="E125" s="520">
        <v>1.0000479478512796</v>
      </c>
      <c r="F125" s="521">
        <v>19654.270292234494</v>
      </c>
      <c r="G125" s="483">
        <v>167.67922170275952</v>
      </c>
      <c r="H125" s="519">
        <v>7277</v>
      </c>
      <c r="I125" s="522">
        <v>7737</v>
      </c>
      <c r="K125" s="484">
        <v>82276.37054151624</v>
      </c>
      <c r="L125" s="523">
        <v>0</v>
      </c>
      <c r="M125" s="483">
        <v>822.76370541516235</v>
      </c>
      <c r="N125" s="524">
        <v>0</v>
      </c>
      <c r="O125" s="522">
        <v>73</v>
      </c>
      <c r="Q125" s="525">
        <v>3295.61</v>
      </c>
      <c r="R125" s="526">
        <v>38.143634259259258</v>
      </c>
      <c r="S125" s="484">
        <v>30.51490740740741</v>
      </c>
      <c r="T125" s="523">
        <v>36.617888888888885</v>
      </c>
      <c r="U125" s="523">
        <v>54.926833333333335</v>
      </c>
      <c r="V125" s="523">
        <v>8.2276370541516233</v>
      </c>
      <c r="W125" s="523">
        <v>38.742544461559035</v>
      </c>
      <c r="X125" s="523">
        <v>63.154470387484963</v>
      </c>
      <c r="Y125" s="527">
        <v>53.5</v>
      </c>
      <c r="Z125" s="398">
        <v>0</v>
      </c>
      <c r="AA125" s="517">
        <v>0.72415970956185116</v>
      </c>
      <c r="AB125" s="523">
        <v>0</v>
      </c>
      <c r="AC125" s="399">
        <v>53.5</v>
      </c>
      <c r="AD125" s="518">
        <v>0</v>
      </c>
      <c r="AE125" s="406">
        <v>0.72415970956185116</v>
      </c>
      <c r="AG125" s="530">
        <v>3347.3558414787008</v>
      </c>
      <c r="AH125" s="531">
        <v>101885.14342500795</v>
      </c>
      <c r="AI125" s="532">
        <v>1222621.7211000954</v>
      </c>
      <c r="AK125" s="412">
        <v>0.06</v>
      </c>
      <c r="AL125" s="533">
        <v>200.84135048872204</v>
      </c>
      <c r="AM125" s="533">
        <v>6113.1086055004771</v>
      </c>
      <c r="AN125" s="534">
        <v>73357.303266005722</v>
      </c>
      <c r="AP125" s="473">
        <v>0.88444216315055213</v>
      </c>
      <c r="AQ125" s="480">
        <v>0.92866427130807971</v>
      </c>
      <c r="AR125" s="480">
        <v>26.920208340894927</v>
      </c>
      <c r="AS125" s="480">
        <v>28.266218757939676</v>
      </c>
      <c r="AT125" s="480">
        <v>323.04250009073917</v>
      </c>
      <c r="AU125" s="482">
        <v>339.19462509527614</v>
      </c>
      <c r="AW125" s="412">
        <v>18</v>
      </c>
      <c r="AX125" s="533">
        <v>60.252405146616603</v>
      </c>
      <c r="AY125" s="533">
        <v>1833.9325816501428</v>
      </c>
      <c r="AZ125" s="534">
        <v>22007.190979801715</v>
      </c>
    </row>
    <row r="126" spans="2:52" ht="15.6" x14ac:dyDescent="0.3">
      <c r="AM126" s="135"/>
      <c r="AN126" s="135"/>
      <c r="AO126" s="135"/>
      <c r="AP126" s="135"/>
      <c r="AQ126" s="135"/>
      <c r="AR126" s="135"/>
    </row>
    <row r="127" spans="2:52" ht="15.6" x14ac:dyDescent="0.3">
      <c r="AP127" s="135"/>
      <c r="AQ127" s="135"/>
      <c r="AR127" s="135"/>
      <c r="AS127" s="135"/>
      <c r="AT127" s="135"/>
      <c r="AU127" s="135"/>
    </row>
    <row r="128" spans="2:52" x14ac:dyDescent="0.3">
      <c r="B128" s="677" t="s">
        <v>452</v>
      </c>
      <c r="C128" s="678"/>
      <c r="D128" s="679"/>
    </row>
    <row r="129" spans="2:4" x14ac:dyDescent="0.3">
      <c r="B129" s="248" t="s">
        <v>533</v>
      </c>
      <c r="C129" s="249"/>
      <c r="D129" s="250">
        <v>0.93166310763622151</v>
      </c>
    </row>
    <row r="130" spans="2:4" x14ac:dyDescent="0.3">
      <c r="B130" s="248" t="s">
        <v>522</v>
      </c>
      <c r="C130" s="249"/>
      <c r="D130" s="250">
        <v>6.8336892363778504E-2</v>
      </c>
    </row>
  </sheetData>
  <mergeCells count="19">
    <mergeCell ref="AW14:AZ14"/>
    <mergeCell ref="AW15:AZ15"/>
    <mergeCell ref="AK16:AN16"/>
    <mergeCell ref="AP16:AU16"/>
    <mergeCell ref="AW16:AZ16"/>
    <mergeCell ref="AP92:AU92"/>
    <mergeCell ref="AW92:AZ92"/>
    <mergeCell ref="B93:C93"/>
    <mergeCell ref="B128:D128"/>
    <mergeCell ref="B17:C17"/>
    <mergeCell ref="AW52:AZ52"/>
    <mergeCell ref="AW53:AZ53"/>
    <mergeCell ref="AK54:AN54"/>
    <mergeCell ref="AP54:AU54"/>
    <mergeCell ref="AW54:AZ54"/>
    <mergeCell ref="B55:C55"/>
    <mergeCell ref="AW90:AZ90"/>
    <mergeCell ref="AW91:AZ91"/>
    <mergeCell ref="AK92:AN92"/>
  </mergeCells>
  <conditionalFormatting sqref="Z19:AB49">
    <cfRule type="cellIs" dxfId="23" priority="34" operator="lessThan">
      <formula>0</formula>
    </cfRule>
  </conditionalFormatting>
  <conditionalFormatting sqref="Z57:AB87">
    <cfRule type="cellIs" dxfId="22" priority="9" operator="lessThan">
      <formula>0</formula>
    </cfRule>
  </conditionalFormatting>
  <conditionalFormatting sqref="Z90:AI125">
    <cfRule type="cellIs" dxfId="21" priority="1" operator="lessThan">
      <formula>0</formula>
    </cfRule>
  </conditionalFormatting>
  <conditionalFormatting sqref="AA19:AA49 AE19:AE49">
    <cfRule type="cellIs" dxfId="20" priority="98" operator="equal">
      <formula>0</formula>
    </cfRule>
  </conditionalFormatting>
  <conditionalFormatting sqref="AA19:AA49">
    <cfRule type="cellIs" dxfId="19" priority="36" operator="greaterThan">
      <formula>1</formula>
    </cfRule>
    <cfRule type="cellIs" dxfId="18" priority="89" operator="greaterThan">
      <formula>0</formula>
    </cfRule>
  </conditionalFormatting>
  <conditionalFormatting sqref="AA57:AA87 AE57:AE87">
    <cfRule type="cellIs" dxfId="17" priority="12" operator="equal">
      <formula>0</formula>
    </cfRule>
  </conditionalFormatting>
  <conditionalFormatting sqref="AA57:AA87">
    <cfRule type="cellIs" dxfId="16" priority="10" operator="greaterThan">
      <formula>1</formula>
    </cfRule>
    <cfRule type="cellIs" dxfId="15" priority="11" operator="greaterThan">
      <formula>0</formula>
    </cfRule>
  </conditionalFormatting>
  <conditionalFormatting sqref="AA95:AA125 AE95:AE125">
    <cfRule type="cellIs" dxfId="14" priority="5" operator="equal">
      <formula>0</formula>
    </cfRule>
  </conditionalFormatting>
  <conditionalFormatting sqref="AA95:AA125">
    <cfRule type="cellIs" dxfId="13" priority="2" operator="greaterThan">
      <formula>1</formula>
    </cfRule>
    <cfRule type="cellIs" dxfId="12" priority="3" operator="lessThan">
      <formula>0</formula>
    </cfRule>
    <cfRule type="cellIs" dxfId="11" priority="4" operator="greaterThan">
      <formula>0</formula>
    </cfRule>
  </conditionalFormatting>
  <conditionalFormatting sqref="AD19:AD49">
    <cfRule type="cellIs" dxfId="10" priority="112" operator="lessThan">
      <formula>0</formula>
    </cfRule>
  </conditionalFormatting>
  <conditionalFormatting sqref="AD57:AD87">
    <cfRule type="cellIs" dxfId="9" priority="16" operator="lessThan">
      <formula>0</formula>
    </cfRule>
  </conditionalFormatting>
  <conditionalFormatting sqref="AD95:AD125">
    <cfRule type="cellIs" dxfId="8" priority="8" operator="lessThan">
      <formula>0</formula>
    </cfRule>
  </conditionalFormatting>
  <conditionalFormatting sqref="AE19:AE49">
    <cfRule type="cellIs" dxfId="7" priority="105" operator="greaterThan">
      <formula>1</formula>
    </cfRule>
    <cfRule type="cellIs" dxfId="6" priority="106" operator="lessThan">
      <formula>1</formula>
    </cfRule>
  </conditionalFormatting>
  <conditionalFormatting sqref="AE57:AE87">
    <cfRule type="cellIs" dxfId="5" priority="14" operator="greaterThan">
      <formula>1</formula>
    </cfRule>
    <cfRule type="cellIs" dxfId="4" priority="15" operator="lessThan">
      <formula>1</formula>
    </cfRule>
  </conditionalFormatting>
  <conditionalFormatting sqref="AE95:AE125">
    <cfRule type="cellIs" dxfId="3" priority="6" operator="greaterThan">
      <formula>1</formula>
    </cfRule>
    <cfRule type="cellIs" dxfId="2" priority="7" operator="lessThan">
      <formula>1</formula>
    </cfRule>
  </conditionalFormatting>
  <conditionalFormatting sqref="AG19:AI49">
    <cfRule type="cellIs" dxfId="1" priority="99" operator="lessThan">
      <formula>0</formula>
    </cfRule>
  </conditionalFormatting>
  <conditionalFormatting sqref="AG57:AI87">
    <cfRule type="cellIs" dxfId="0" priority="13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6884A-DBF1-41A6-8884-22DF85599AD3}">
  <dimension ref="A1:M160"/>
  <sheetViews>
    <sheetView showGridLines="0" topLeftCell="A91" zoomScale="130" zoomScaleNormal="130" workbookViewId="0">
      <selection activeCell="C20" sqref="C20"/>
    </sheetView>
  </sheetViews>
  <sheetFormatPr defaultColWidth="9.109375" defaultRowHeight="14.4" x14ac:dyDescent="0.3"/>
  <cols>
    <col min="1" max="1" width="5.6640625" style="13" customWidth="1"/>
    <col min="2" max="10" width="12.6640625" style="13" customWidth="1"/>
    <col min="11" max="11" width="10.33203125" style="13" customWidth="1"/>
    <col min="12" max="12" width="11.44140625" style="13" customWidth="1"/>
    <col min="13" max="13" width="10.5546875" style="13" bestFit="1" customWidth="1"/>
    <col min="14" max="14" width="12" style="13" bestFit="1" customWidth="1"/>
    <col min="15" max="15" width="14.109375" style="13" bestFit="1" customWidth="1"/>
    <col min="16" max="18" width="10.33203125" style="13" customWidth="1"/>
    <col min="19" max="16384" width="9.109375" style="13"/>
  </cols>
  <sheetData>
    <row r="1" spans="1:10" ht="15.6" x14ac:dyDescent="0.3">
      <c r="A1" s="26" t="s">
        <v>275</v>
      </c>
      <c r="B1" s="27"/>
      <c r="C1" s="27" t="s">
        <v>4</v>
      </c>
      <c r="D1" s="27" t="s">
        <v>286</v>
      </c>
      <c r="E1" s="27"/>
      <c r="F1" s="27"/>
      <c r="G1" s="27"/>
      <c r="H1" s="28"/>
      <c r="I1" s="28"/>
      <c r="J1" s="28"/>
    </row>
    <row r="2" spans="1:10" ht="18" x14ac:dyDescent="0.3">
      <c r="B2" s="29" t="s">
        <v>276</v>
      </c>
      <c r="C2" s="30"/>
      <c r="D2" s="31"/>
      <c r="E2" s="31"/>
      <c r="F2" s="31"/>
      <c r="G2" s="31"/>
      <c r="H2" s="31"/>
      <c r="I2" s="31"/>
      <c r="J2" s="31"/>
    </row>
    <row r="3" spans="1:10" ht="15" customHeight="1" x14ac:dyDescent="0.3">
      <c r="B3" s="32"/>
    </row>
    <row r="4" spans="1:10" ht="15" customHeight="1" x14ac:dyDescent="0.3">
      <c r="B4" s="623" t="s">
        <v>277</v>
      </c>
      <c r="C4" s="624"/>
      <c r="D4" s="624"/>
      <c r="E4" s="624"/>
      <c r="F4" s="624"/>
      <c r="G4" s="624"/>
      <c r="H4" s="624"/>
      <c r="I4" s="624"/>
      <c r="J4" s="625"/>
    </row>
    <row r="5" spans="1:10" ht="4.95" customHeight="1" x14ac:dyDescent="0.3">
      <c r="B5" s="33"/>
    </row>
    <row r="6" spans="1:10" ht="15" customHeight="1" x14ac:dyDescent="0.3">
      <c r="B6" s="33" t="s">
        <v>278</v>
      </c>
    </row>
    <row r="7" spans="1:10" ht="30" customHeight="1" x14ac:dyDescent="0.3">
      <c r="B7" s="626" t="s">
        <v>279</v>
      </c>
      <c r="C7" s="629" t="s">
        <v>280</v>
      </c>
      <c r="D7" s="632" t="s">
        <v>281</v>
      </c>
      <c r="E7" s="633"/>
      <c r="F7" s="634"/>
      <c r="G7" s="629" t="s">
        <v>282</v>
      </c>
      <c r="H7" s="629" t="s">
        <v>283</v>
      </c>
      <c r="I7" s="629"/>
      <c r="J7" s="635"/>
    </row>
    <row r="8" spans="1:10" ht="15" customHeight="1" x14ac:dyDescent="0.3">
      <c r="B8" s="627"/>
      <c r="C8" s="630"/>
      <c r="D8" s="34" t="s">
        <v>272</v>
      </c>
      <c r="E8" s="34" t="s">
        <v>273</v>
      </c>
      <c r="F8" s="34" t="s">
        <v>274</v>
      </c>
      <c r="G8" s="630"/>
      <c r="H8" s="34" t="s">
        <v>272</v>
      </c>
      <c r="I8" s="34" t="s">
        <v>273</v>
      </c>
      <c r="J8" s="35" t="s">
        <v>274</v>
      </c>
    </row>
    <row r="9" spans="1:10" ht="15" customHeight="1" x14ac:dyDescent="0.3">
      <c r="B9" s="628"/>
      <c r="C9" s="631"/>
      <c r="D9" s="36" t="s">
        <v>34</v>
      </c>
      <c r="E9" s="36" t="s">
        <v>34</v>
      </c>
      <c r="F9" s="36" t="s">
        <v>34</v>
      </c>
      <c r="G9" s="36" t="s">
        <v>183</v>
      </c>
      <c r="H9" s="36" t="s">
        <v>284</v>
      </c>
      <c r="I9" s="36" t="s">
        <v>284</v>
      </c>
      <c r="J9" s="37" t="s">
        <v>284</v>
      </c>
    </row>
    <row r="10" spans="1:10" ht="15" customHeight="1" x14ac:dyDescent="0.3">
      <c r="A10" s="38"/>
      <c r="B10" s="39">
        <v>0</v>
      </c>
      <c r="C10" s="40">
        <v>2022</v>
      </c>
      <c r="D10" s="41">
        <f>D124</f>
        <v>22538.25</v>
      </c>
      <c r="E10" s="41">
        <f>E124</f>
        <v>17835.5</v>
      </c>
      <c r="F10" s="42">
        <f>F124</f>
        <v>33876.5</v>
      </c>
      <c r="G10" s="43">
        <f>D10/F10</f>
        <v>0.66530633329889455</v>
      </c>
      <c r="H10" s="44" t="s">
        <v>285</v>
      </c>
      <c r="I10" s="44" t="s">
        <v>285</v>
      </c>
      <c r="J10" s="45"/>
    </row>
    <row r="11" spans="1:10" ht="15" customHeight="1" x14ac:dyDescent="0.3">
      <c r="A11" s="38"/>
      <c r="B11" s="46">
        <f t="shared" ref="B11:B45" si="0">B10+1</f>
        <v>1</v>
      </c>
      <c r="C11" s="47">
        <f t="shared" ref="C11:C18" si="1">+C10+(B11-B10)</f>
        <v>2023</v>
      </c>
      <c r="D11" s="62">
        <f t="shared" ref="D11:D45" si="2">D125</f>
        <v>22934.82</v>
      </c>
      <c r="E11" s="62">
        <f t="shared" ref="E11:E45" si="3">E125</f>
        <v>18345.739999999998</v>
      </c>
      <c r="F11" s="61">
        <f t="shared" ref="F11:F45" si="4">F125</f>
        <v>34518.959999999999</v>
      </c>
      <c r="G11" s="63">
        <f t="shared" ref="G11:G45" si="5">D11/F11</f>
        <v>0.66441225343984867</v>
      </c>
      <c r="H11" s="48">
        <f>D11/D10</f>
        <v>1.0175954211174336</v>
      </c>
      <c r="I11" s="48">
        <f>+E11/E10</f>
        <v>1.0286081130329958</v>
      </c>
      <c r="J11" s="49">
        <f>+F11/F10</f>
        <v>1.0189647690877157</v>
      </c>
    </row>
    <row r="12" spans="1:10" ht="15" customHeight="1" x14ac:dyDescent="0.3">
      <c r="A12" s="38"/>
      <c r="B12" s="46">
        <f t="shared" si="0"/>
        <v>2</v>
      </c>
      <c r="C12" s="47">
        <f t="shared" si="1"/>
        <v>2024</v>
      </c>
      <c r="D12" s="62">
        <f t="shared" si="2"/>
        <v>23331.39</v>
      </c>
      <c r="E12" s="62">
        <f t="shared" si="3"/>
        <v>18855.98</v>
      </c>
      <c r="F12" s="61">
        <f t="shared" si="4"/>
        <v>35161.42</v>
      </c>
      <c r="G12" s="63">
        <f t="shared" si="5"/>
        <v>0.66355084635375938</v>
      </c>
      <c r="H12" s="48">
        <f>D12/D11</f>
        <v>1.0172911756011165</v>
      </c>
      <c r="I12" s="48">
        <f>+E12/E11</f>
        <v>1.0278124512829683</v>
      </c>
      <c r="J12" s="49">
        <f>+F12/F11</f>
        <v>1.0186118005872715</v>
      </c>
    </row>
    <row r="13" spans="1:10" ht="15" customHeight="1" x14ac:dyDescent="0.3">
      <c r="A13" s="38"/>
      <c r="B13" s="46">
        <f t="shared" si="0"/>
        <v>3</v>
      </c>
      <c r="C13" s="47">
        <f t="shared" si="1"/>
        <v>2025</v>
      </c>
      <c r="D13" s="62">
        <f t="shared" si="2"/>
        <v>23727.96</v>
      </c>
      <c r="E13" s="62">
        <f t="shared" si="3"/>
        <v>19366.22</v>
      </c>
      <c r="F13" s="61">
        <f t="shared" si="4"/>
        <v>35803.880000000005</v>
      </c>
      <c r="G13" s="63">
        <f t="shared" si="5"/>
        <v>0.66272035321311529</v>
      </c>
      <c r="H13" s="48">
        <f t="shared" ref="H13:H45" si="6">D13/D12</f>
        <v>1.0169972727728609</v>
      </c>
      <c r="I13" s="48">
        <f t="shared" ref="I13:J26" si="7">+E13/E12</f>
        <v>1.0270598505089632</v>
      </c>
      <c r="J13" s="49">
        <f t="shared" si="7"/>
        <v>1.0182717307776536</v>
      </c>
    </row>
    <row r="14" spans="1:10" ht="15" customHeight="1" x14ac:dyDescent="0.3">
      <c r="A14" s="38"/>
      <c r="B14" s="46">
        <f t="shared" si="0"/>
        <v>4</v>
      </c>
      <c r="C14" s="47">
        <f t="shared" si="1"/>
        <v>2026</v>
      </c>
      <c r="D14" s="62">
        <f t="shared" si="2"/>
        <v>24124.53</v>
      </c>
      <c r="E14" s="62">
        <f t="shared" si="3"/>
        <v>19876.46</v>
      </c>
      <c r="F14" s="61">
        <f t="shared" si="4"/>
        <v>36446.339999999997</v>
      </c>
      <c r="G14" s="63">
        <f t="shared" si="5"/>
        <v>0.66191913920574741</v>
      </c>
      <c r="H14" s="48">
        <f t="shared" si="6"/>
        <v>1.016713194054609</v>
      </c>
      <c r="I14" s="48">
        <f t="shared" si="7"/>
        <v>1.026346907140371</v>
      </c>
      <c r="J14" s="49">
        <f t="shared" si="7"/>
        <v>1.0179438653017492</v>
      </c>
    </row>
    <row r="15" spans="1:10" ht="15" customHeight="1" x14ac:dyDescent="0.3">
      <c r="A15" s="38"/>
      <c r="B15" s="46">
        <f t="shared" si="0"/>
        <v>5</v>
      </c>
      <c r="C15" s="47">
        <f t="shared" si="1"/>
        <v>2027</v>
      </c>
      <c r="D15" s="62">
        <f t="shared" si="2"/>
        <v>24521.1</v>
      </c>
      <c r="E15" s="62">
        <f t="shared" si="3"/>
        <v>20386.7</v>
      </c>
      <c r="F15" s="61">
        <f t="shared" si="4"/>
        <v>37088.800000000003</v>
      </c>
      <c r="G15" s="63">
        <f t="shared" si="5"/>
        <v>0.66114568279372743</v>
      </c>
      <c r="H15" s="48">
        <f t="shared" si="6"/>
        <v>1.0164384549667911</v>
      </c>
      <c r="I15" s="48">
        <f t="shared" si="7"/>
        <v>1.0256705670929331</v>
      </c>
      <c r="J15" s="49">
        <f t="shared" si="7"/>
        <v>1.0176275587617305</v>
      </c>
    </row>
    <row r="16" spans="1:10" ht="15" customHeight="1" x14ac:dyDescent="0.3">
      <c r="A16" s="38"/>
      <c r="B16" s="46">
        <f t="shared" si="0"/>
        <v>6</v>
      </c>
      <c r="C16" s="47">
        <f t="shared" si="1"/>
        <v>2028</v>
      </c>
      <c r="D16" s="62">
        <f t="shared" si="2"/>
        <v>24917.67</v>
      </c>
      <c r="E16" s="62">
        <f t="shared" si="3"/>
        <v>20896.940000000002</v>
      </c>
      <c r="F16" s="61">
        <f t="shared" si="4"/>
        <v>37731.26</v>
      </c>
      <c r="G16" s="63">
        <f t="shared" si="5"/>
        <v>0.66039856606961966</v>
      </c>
      <c r="H16" s="48">
        <f t="shared" si="6"/>
        <v>1.0161726023710191</v>
      </c>
      <c r="I16" s="48">
        <f t="shared" si="7"/>
        <v>1.0250280820338751</v>
      </c>
      <c r="J16" s="49">
        <f t="shared" si="7"/>
        <v>1.017322210478635</v>
      </c>
    </row>
    <row r="17" spans="1:10" ht="15" customHeight="1" x14ac:dyDescent="0.3">
      <c r="A17" s="38"/>
      <c r="B17" s="46">
        <f t="shared" si="0"/>
        <v>7</v>
      </c>
      <c r="C17" s="47">
        <f t="shared" si="1"/>
        <v>2029</v>
      </c>
      <c r="D17" s="62">
        <f t="shared" si="2"/>
        <v>25314.239999999998</v>
      </c>
      <c r="E17" s="62">
        <f t="shared" si="3"/>
        <v>21407.18</v>
      </c>
      <c r="F17" s="61">
        <f t="shared" si="4"/>
        <v>38373.72</v>
      </c>
      <c r="G17" s="63">
        <f t="shared" si="5"/>
        <v>0.65967646608147446</v>
      </c>
      <c r="H17" s="48">
        <f t="shared" si="6"/>
        <v>1.0159152119760797</v>
      </c>
      <c r="I17" s="48">
        <f t="shared" si="7"/>
        <v>1.0244169720542815</v>
      </c>
      <c r="J17" s="49">
        <f t="shared" si="7"/>
        <v>1.0170272606851718</v>
      </c>
    </row>
    <row r="18" spans="1:10" ht="15" customHeight="1" x14ac:dyDescent="0.3">
      <c r="A18" s="38"/>
      <c r="B18" s="46">
        <f t="shared" si="0"/>
        <v>8</v>
      </c>
      <c r="C18" s="47">
        <f t="shared" si="1"/>
        <v>2030</v>
      </c>
      <c r="D18" s="62">
        <f t="shared" si="2"/>
        <v>25710.809999999998</v>
      </c>
      <c r="E18" s="62">
        <f t="shared" si="3"/>
        <v>21917.420000000002</v>
      </c>
      <c r="F18" s="61">
        <f t="shared" si="4"/>
        <v>39016.18</v>
      </c>
      <c r="G18" s="63">
        <f t="shared" si="5"/>
        <v>0.65897814701490498</v>
      </c>
      <c r="H18" s="48">
        <f t="shared" si="6"/>
        <v>1.0156658860783496</v>
      </c>
      <c r="I18" s="48">
        <f t="shared" si="7"/>
        <v>1.0238349936796907</v>
      </c>
      <c r="J18" s="49">
        <f t="shared" si="7"/>
        <v>1.0167421871009639</v>
      </c>
    </row>
    <row r="19" spans="1:10" ht="15" customHeight="1" x14ac:dyDescent="0.3">
      <c r="A19" s="38"/>
      <c r="B19" s="46">
        <f t="shared" si="0"/>
        <v>9</v>
      </c>
      <c r="C19" s="47">
        <f t="shared" ref="C19:C24" si="8">+C14+(B19-B14)</f>
        <v>2031</v>
      </c>
      <c r="D19" s="62">
        <f t="shared" si="2"/>
        <v>26107.379999999997</v>
      </c>
      <c r="E19" s="62">
        <f t="shared" si="3"/>
        <v>22427.66</v>
      </c>
      <c r="F19" s="61">
        <f t="shared" si="4"/>
        <v>39658.639999999999</v>
      </c>
      <c r="G19" s="63">
        <f t="shared" si="5"/>
        <v>0.65830245313505453</v>
      </c>
      <c r="H19" s="48">
        <f t="shared" si="6"/>
        <v>1.0154242515113292</v>
      </c>
      <c r="I19" s="48">
        <f t="shared" si="7"/>
        <v>1.0232801123489899</v>
      </c>
      <c r="J19" s="49">
        <f t="shared" si="7"/>
        <v>1.0164665018461572</v>
      </c>
    </row>
    <row r="20" spans="1:10" ht="15" customHeight="1" x14ac:dyDescent="0.3">
      <c r="A20" s="38"/>
      <c r="B20" s="46">
        <f t="shared" si="0"/>
        <v>10</v>
      </c>
      <c r="C20" s="47">
        <f t="shared" si="8"/>
        <v>2032</v>
      </c>
      <c r="D20" s="62">
        <f t="shared" si="2"/>
        <v>26503.949999999997</v>
      </c>
      <c r="E20" s="62">
        <f t="shared" si="3"/>
        <v>22937.9</v>
      </c>
      <c r="F20" s="61">
        <f t="shared" si="4"/>
        <v>40301.100000000006</v>
      </c>
      <c r="G20" s="63">
        <f t="shared" si="5"/>
        <v>0.65764830240365635</v>
      </c>
      <c r="H20" s="48">
        <f t="shared" si="6"/>
        <v>1.0151899577820525</v>
      </c>
      <c r="I20" s="48">
        <f t="shared" si="7"/>
        <v>1.0227504786500241</v>
      </c>
      <c r="J20" s="49">
        <f t="shared" si="7"/>
        <v>1.0161997486550221</v>
      </c>
    </row>
    <row r="21" spans="1:10" ht="15" customHeight="1" x14ac:dyDescent="0.3">
      <c r="A21" s="38"/>
      <c r="B21" s="46">
        <f t="shared" si="0"/>
        <v>11</v>
      </c>
      <c r="C21" s="47">
        <f t="shared" si="8"/>
        <v>2033</v>
      </c>
      <c r="D21" s="62">
        <f t="shared" si="2"/>
        <v>26900.52</v>
      </c>
      <c r="E21" s="62">
        <f t="shared" si="3"/>
        <v>23448.14</v>
      </c>
      <c r="F21" s="61">
        <f t="shared" si="4"/>
        <v>40943.56</v>
      </c>
      <c r="G21" s="63">
        <f t="shared" si="5"/>
        <v>0.65701468069703761</v>
      </c>
      <c r="H21" s="48">
        <f t="shared" si="6"/>
        <v>1.0149626753748027</v>
      </c>
      <c r="I21" s="48">
        <f t="shared" si="7"/>
        <v>1.0222444077269497</v>
      </c>
      <c r="J21" s="49">
        <f t="shared" si="7"/>
        <v>1.0159415003560694</v>
      </c>
    </row>
    <row r="22" spans="1:10" ht="15" customHeight="1" x14ac:dyDescent="0.3">
      <c r="A22" s="38"/>
      <c r="B22" s="46">
        <f t="shared" si="0"/>
        <v>12</v>
      </c>
      <c r="C22" s="47">
        <f t="shared" si="8"/>
        <v>2034</v>
      </c>
      <c r="D22" s="62">
        <f t="shared" si="2"/>
        <v>27297.09</v>
      </c>
      <c r="E22" s="62">
        <f t="shared" si="3"/>
        <v>23958.38</v>
      </c>
      <c r="F22" s="61">
        <f t="shared" si="4"/>
        <v>41586.020000000004</v>
      </c>
      <c r="G22" s="63">
        <f t="shared" si="5"/>
        <v>0.65640063656007475</v>
      </c>
      <c r="H22" s="48">
        <f t="shared" si="6"/>
        <v>1.0147420942048704</v>
      </c>
      <c r="I22" s="48">
        <f t="shared" si="7"/>
        <v>1.0217603613762116</v>
      </c>
      <c r="J22" s="49">
        <f t="shared" si="7"/>
        <v>1.0156913565894126</v>
      </c>
    </row>
    <row r="23" spans="1:10" ht="15" customHeight="1" x14ac:dyDescent="0.3">
      <c r="A23" s="38"/>
      <c r="B23" s="46">
        <f t="shared" si="0"/>
        <v>13</v>
      </c>
      <c r="C23" s="47">
        <f t="shared" si="8"/>
        <v>2035</v>
      </c>
      <c r="D23" s="62">
        <f t="shared" si="2"/>
        <v>27693.66</v>
      </c>
      <c r="E23" s="62">
        <f t="shared" si="3"/>
        <v>24468.62</v>
      </c>
      <c r="F23" s="61">
        <f t="shared" si="4"/>
        <v>42228.480000000003</v>
      </c>
      <c r="G23" s="63">
        <f t="shared" si="5"/>
        <v>0.65580527643902875</v>
      </c>
      <c r="H23" s="48">
        <f t="shared" si="6"/>
        <v>1.0145279222070924</v>
      </c>
      <c r="I23" s="48">
        <f t="shared" si="7"/>
        <v>1.0212969324303229</v>
      </c>
      <c r="J23" s="49">
        <f t="shared" si="7"/>
        <v>1.0154489417357082</v>
      </c>
    </row>
    <row r="24" spans="1:10" ht="15" customHeight="1" x14ac:dyDescent="0.3">
      <c r="A24" s="38"/>
      <c r="B24" s="46">
        <f t="shared" si="0"/>
        <v>14</v>
      </c>
      <c r="C24" s="47">
        <f t="shared" si="8"/>
        <v>2036</v>
      </c>
      <c r="D24" s="62">
        <f t="shared" si="2"/>
        <v>28090.23</v>
      </c>
      <c r="E24" s="62">
        <f t="shared" si="3"/>
        <v>24978.86</v>
      </c>
      <c r="F24" s="61">
        <f t="shared" si="4"/>
        <v>42870.94</v>
      </c>
      <c r="G24" s="63">
        <f t="shared" si="5"/>
        <v>0.65522776034302022</v>
      </c>
      <c r="H24" s="48">
        <f t="shared" si="6"/>
        <v>1.0143198840456624</v>
      </c>
      <c r="I24" s="48">
        <f t="shared" si="7"/>
        <v>1.0208528310955012</v>
      </c>
      <c r="J24" s="49">
        <f t="shared" si="7"/>
        <v>1.0152139030341607</v>
      </c>
    </row>
    <row r="25" spans="1:10" ht="15" customHeight="1" x14ac:dyDescent="0.3">
      <c r="A25" s="38"/>
      <c r="B25" s="46">
        <f t="shared" si="0"/>
        <v>15</v>
      </c>
      <c r="C25" s="47">
        <f t="shared" ref="C25:C38" si="9">+C24+(B25-B24)</f>
        <v>2037</v>
      </c>
      <c r="D25" s="62">
        <f t="shared" si="2"/>
        <v>28486.799999999999</v>
      </c>
      <c r="E25" s="62">
        <f t="shared" si="3"/>
        <v>25489.1</v>
      </c>
      <c r="F25" s="61">
        <f t="shared" si="4"/>
        <v>43513.4</v>
      </c>
      <c r="G25" s="63">
        <f t="shared" si="5"/>
        <v>0.65466729788984535</v>
      </c>
      <c r="H25" s="48">
        <f t="shared" si="6"/>
        <v>1.0141177199332294</v>
      </c>
      <c r="I25" s="48">
        <f t="shared" si="7"/>
        <v>1.020426872963778</v>
      </c>
      <c r="J25" s="49">
        <f t="shared" si="7"/>
        <v>1.0149859088697379</v>
      </c>
    </row>
    <row r="26" spans="1:10" ht="15" customHeight="1" x14ac:dyDescent="0.3">
      <c r="A26" s="38"/>
      <c r="B26" s="46">
        <f t="shared" si="0"/>
        <v>16</v>
      </c>
      <c r="C26" s="47">
        <f t="shared" si="9"/>
        <v>2038</v>
      </c>
      <c r="D26" s="62">
        <f t="shared" si="2"/>
        <v>28883.37</v>
      </c>
      <c r="E26" s="62">
        <f t="shared" si="3"/>
        <v>25999.34</v>
      </c>
      <c r="F26" s="61">
        <f t="shared" si="4"/>
        <v>44155.86</v>
      </c>
      <c r="G26" s="63">
        <f t="shared" si="5"/>
        <v>0.65412314469698918</v>
      </c>
      <c r="H26" s="48">
        <f t="shared" si="6"/>
        <v>1.0139211845486331</v>
      </c>
      <c r="I26" s="48">
        <f t="shared" si="7"/>
        <v>1.0200179684649517</v>
      </c>
      <c r="J26" s="49">
        <f t="shared" si="7"/>
        <v>1.0147646472121232</v>
      </c>
    </row>
    <row r="27" spans="1:10" ht="15" customHeight="1" x14ac:dyDescent="0.3">
      <c r="A27" s="38"/>
      <c r="B27" s="46">
        <f t="shared" si="0"/>
        <v>17</v>
      </c>
      <c r="C27" s="47">
        <f t="shared" si="9"/>
        <v>2039</v>
      </c>
      <c r="D27" s="62">
        <f t="shared" si="2"/>
        <v>29279.94</v>
      </c>
      <c r="E27" s="62">
        <f t="shared" si="3"/>
        <v>26509.58</v>
      </c>
      <c r="F27" s="61">
        <f t="shared" si="4"/>
        <v>44798.32</v>
      </c>
      <c r="G27" s="63">
        <f t="shared" si="5"/>
        <v>0.65359459908317985</v>
      </c>
      <c r="H27" s="48">
        <f t="shared" si="6"/>
        <v>1.0137300460437961</v>
      </c>
      <c r="I27" s="48">
        <f t="shared" ref="I27:J45" si="10">+E27/E26</f>
        <v>1.0196251135605752</v>
      </c>
      <c r="J27" s="49">
        <f t="shared" si="10"/>
        <v>1.0145498241909454</v>
      </c>
    </row>
    <row r="28" spans="1:10" ht="15" customHeight="1" x14ac:dyDescent="0.3">
      <c r="A28" s="38"/>
      <c r="B28" s="46">
        <f t="shared" si="0"/>
        <v>18</v>
      </c>
      <c r="C28" s="47">
        <f t="shared" si="9"/>
        <v>2040</v>
      </c>
      <c r="D28" s="62">
        <f t="shared" si="2"/>
        <v>29676.51</v>
      </c>
      <c r="E28" s="62">
        <f t="shared" si="3"/>
        <v>27019.82</v>
      </c>
      <c r="F28" s="61">
        <f t="shared" si="4"/>
        <v>45440.78</v>
      </c>
      <c r="G28" s="63">
        <f t="shared" si="5"/>
        <v>0.65308099904975225</v>
      </c>
      <c r="H28" s="48">
        <f t="shared" si="6"/>
        <v>1.013544085131322</v>
      </c>
      <c r="I28" s="48">
        <f t="shared" si="10"/>
        <v>1.0192473815126455</v>
      </c>
      <c r="J28" s="49">
        <f t="shared" si="10"/>
        <v>1.0143411627936048</v>
      </c>
    </row>
    <row r="29" spans="1:10" ht="15" customHeight="1" x14ac:dyDescent="0.3">
      <c r="A29" s="38"/>
      <c r="B29" s="46">
        <f t="shared" si="0"/>
        <v>19</v>
      </c>
      <c r="C29" s="47">
        <f t="shared" si="9"/>
        <v>2041</v>
      </c>
      <c r="D29" s="62">
        <f t="shared" si="2"/>
        <v>30073.079999999998</v>
      </c>
      <c r="E29" s="62">
        <f t="shared" si="3"/>
        <v>27530.06</v>
      </c>
      <c r="F29" s="61">
        <f t="shared" si="4"/>
        <v>46083.240000000005</v>
      </c>
      <c r="G29" s="63">
        <f t="shared" si="5"/>
        <v>0.65258171951451316</v>
      </c>
      <c r="H29" s="48">
        <f t="shared" si="6"/>
        <v>1.0133630942452465</v>
      </c>
      <c r="I29" s="48">
        <f t="shared" si="10"/>
        <v>1.0188839155849299</v>
      </c>
      <c r="J29" s="49">
        <f t="shared" si="10"/>
        <v>1.0141384016735631</v>
      </c>
    </row>
    <row r="30" spans="1:10" ht="15" customHeight="1" x14ac:dyDescent="0.3">
      <c r="A30" s="38"/>
      <c r="B30" s="46">
        <f t="shared" si="0"/>
        <v>20</v>
      </c>
      <c r="C30" s="47">
        <f t="shared" si="9"/>
        <v>2042</v>
      </c>
      <c r="D30" s="62">
        <f t="shared" si="2"/>
        <v>30469.65</v>
      </c>
      <c r="E30" s="62">
        <f t="shared" si="3"/>
        <v>28040.3</v>
      </c>
      <c r="F30" s="61">
        <f t="shared" si="4"/>
        <v>46725.7</v>
      </c>
      <c r="G30" s="63">
        <f t="shared" si="5"/>
        <v>0.65209616977380769</v>
      </c>
      <c r="H30" s="48">
        <f t="shared" si="6"/>
        <v>1.0131868767681929</v>
      </c>
      <c r="I30" s="48">
        <f t="shared" si="10"/>
        <v>1.018533922555926</v>
      </c>
      <c r="J30" s="49">
        <f t="shared" si="10"/>
        <v>1.013941294058317</v>
      </c>
    </row>
    <row r="31" spans="1:10" ht="15" customHeight="1" x14ac:dyDescent="0.3">
      <c r="A31" s="38"/>
      <c r="B31" s="46">
        <f t="shared" si="0"/>
        <v>21</v>
      </c>
      <c r="C31" s="47">
        <f t="shared" si="9"/>
        <v>2043</v>
      </c>
      <c r="D31" s="62">
        <f t="shared" si="2"/>
        <v>30866.22</v>
      </c>
      <c r="E31" s="62">
        <f t="shared" si="3"/>
        <v>28550.54</v>
      </c>
      <c r="F31" s="61">
        <f t="shared" si="4"/>
        <v>47368.160000000003</v>
      </c>
      <c r="G31" s="63">
        <f t="shared" si="5"/>
        <v>0.6516237911711158</v>
      </c>
      <c r="H31" s="48">
        <f t="shared" si="6"/>
        <v>1.013015246318878</v>
      </c>
      <c r="I31" s="48">
        <f t="shared" si="10"/>
        <v>1.0181966669400828</v>
      </c>
      <c r="J31" s="49">
        <f t="shared" si="10"/>
        <v>1.0137496067474645</v>
      </c>
    </row>
    <row r="32" spans="1:10" ht="15" customHeight="1" x14ac:dyDescent="0.3">
      <c r="A32" s="38"/>
      <c r="B32" s="46">
        <f t="shared" si="0"/>
        <v>22</v>
      </c>
      <c r="C32" s="47">
        <f t="shared" si="9"/>
        <v>2044</v>
      </c>
      <c r="D32" s="62">
        <f t="shared" si="2"/>
        <v>31262.79</v>
      </c>
      <c r="E32" s="62">
        <f t="shared" si="3"/>
        <v>29060.78</v>
      </c>
      <c r="F32" s="61">
        <f t="shared" si="4"/>
        <v>48010.62</v>
      </c>
      <c r="G32" s="63">
        <f t="shared" si="5"/>
        <v>0.65116405495284169</v>
      </c>
      <c r="H32" s="48">
        <f t="shared" si="6"/>
        <v>1.0128480260945461</v>
      </c>
      <c r="I32" s="48">
        <f t="shared" si="10"/>
        <v>1.0178714658286672</v>
      </c>
      <c r="J32" s="49">
        <f t="shared" si="10"/>
        <v>1.0135631191923014</v>
      </c>
    </row>
    <row r="33" spans="1:10" ht="15" customHeight="1" x14ac:dyDescent="0.3">
      <c r="A33" s="38"/>
      <c r="B33" s="46">
        <f t="shared" si="0"/>
        <v>23</v>
      </c>
      <c r="C33" s="47">
        <f t="shared" si="9"/>
        <v>2045</v>
      </c>
      <c r="D33" s="62">
        <f t="shared" si="2"/>
        <v>31659.360000000001</v>
      </c>
      <c r="E33" s="62">
        <f t="shared" si="3"/>
        <v>29571.02</v>
      </c>
      <c r="F33" s="61">
        <f t="shared" si="4"/>
        <v>48653.08</v>
      </c>
      <c r="G33" s="63">
        <f t="shared" si="5"/>
        <v>0.65071646029398345</v>
      </c>
      <c r="H33" s="48">
        <f t="shared" si="6"/>
        <v>1.0126850482634466</v>
      </c>
      <c r="I33" s="48">
        <f t="shared" si="10"/>
        <v>1.0175576842741316</v>
      </c>
      <c r="J33" s="49">
        <f t="shared" si="10"/>
        <v>1.0133816226493222</v>
      </c>
    </row>
    <row r="34" spans="1:10" ht="15" customHeight="1" x14ac:dyDescent="0.3">
      <c r="A34" s="38"/>
      <c r="B34" s="46">
        <f t="shared" si="0"/>
        <v>24</v>
      </c>
      <c r="C34" s="47">
        <f t="shared" si="9"/>
        <v>2046</v>
      </c>
      <c r="D34" s="62">
        <f t="shared" si="2"/>
        <v>32055.93</v>
      </c>
      <c r="E34" s="62">
        <f t="shared" si="3"/>
        <v>30081.260000000002</v>
      </c>
      <c r="F34" s="61">
        <f t="shared" si="4"/>
        <v>49295.54</v>
      </c>
      <c r="G34" s="63">
        <f t="shared" si="5"/>
        <v>0.65028053247819173</v>
      </c>
      <c r="H34" s="48">
        <f t="shared" si="6"/>
        <v>1.0125261534029746</v>
      </c>
      <c r="I34" s="48">
        <f t="shared" si="10"/>
        <v>1.0172547311523241</v>
      </c>
      <c r="J34" s="49">
        <f t="shared" si="10"/>
        <v>1.0132049194007862</v>
      </c>
    </row>
    <row r="35" spans="1:10" ht="15" customHeight="1" x14ac:dyDescent="0.3">
      <c r="A35" s="38"/>
      <c r="B35" s="46">
        <f t="shared" si="0"/>
        <v>25</v>
      </c>
      <c r="C35" s="47">
        <f t="shared" si="9"/>
        <v>2047</v>
      </c>
      <c r="D35" s="62">
        <f t="shared" si="2"/>
        <v>32452.5</v>
      </c>
      <c r="E35" s="62">
        <f t="shared" si="3"/>
        <v>30591.5</v>
      </c>
      <c r="F35" s="61">
        <f t="shared" si="4"/>
        <v>49938</v>
      </c>
      <c r="G35" s="63">
        <f t="shared" si="5"/>
        <v>0.64985582121831076</v>
      </c>
      <c r="H35" s="48">
        <f t="shared" si="6"/>
        <v>1.012371189979514</v>
      </c>
      <c r="I35" s="48">
        <f t="shared" si="10"/>
        <v>1.0169620554458156</v>
      </c>
      <c r="J35" s="49">
        <f t="shared" si="10"/>
        <v>1.0130328220362328</v>
      </c>
    </row>
    <row r="36" spans="1:10" ht="15" customHeight="1" x14ac:dyDescent="0.3">
      <c r="A36" s="38"/>
      <c r="B36" s="46">
        <f t="shared" si="0"/>
        <v>26</v>
      </c>
      <c r="C36" s="47">
        <f t="shared" si="9"/>
        <v>2048</v>
      </c>
      <c r="D36" s="62">
        <f t="shared" si="2"/>
        <v>32849.07</v>
      </c>
      <c r="E36" s="62">
        <f t="shared" si="3"/>
        <v>31101.74</v>
      </c>
      <c r="F36" s="61">
        <f t="shared" si="4"/>
        <v>50580.460000000006</v>
      </c>
      <c r="G36" s="63">
        <f t="shared" si="5"/>
        <v>0.64944189910491112</v>
      </c>
      <c r="H36" s="48">
        <f t="shared" si="6"/>
        <v>1.0122200138664201</v>
      </c>
      <c r="I36" s="48">
        <f t="shared" si="10"/>
        <v>1.0166791428991715</v>
      </c>
      <c r="J36" s="49">
        <f t="shared" si="10"/>
        <v>1.012865152789459</v>
      </c>
    </row>
    <row r="37" spans="1:10" ht="15" customHeight="1" x14ac:dyDescent="0.3">
      <c r="A37" s="38"/>
      <c r="B37" s="46">
        <f t="shared" si="0"/>
        <v>27</v>
      </c>
      <c r="C37" s="47">
        <f t="shared" si="9"/>
        <v>2049</v>
      </c>
      <c r="D37" s="62">
        <f t="shared" si="2"/>
        <v>33245.64</v>
      </c>
      <c r="E37" s="62">
        <f t="shared" si="3"/>
        <v>31611.98</v>
      </c>
      <c r="F37" s="61">
        <f t="shared" si="4"/>
        <v>51222.92</v>
      </c>
      <c r="G37" s="63">
        <f t="shared" si="5"/>
        <v>0.64903836017157945</v>
      </c>
      <c r="H37" s="48">
        <f t="shared" si="6"/>
        <v>1.0120724878969176</v>
      </c>
      <c r="I37" s="48">
        <f t="shared" si="10"/>
        <v>1.0164055130034524</v>
      </c>
      <c r="J37" s="49">
        <f t="shared" si="10"/>
        <v>1.012701742926023</v>
      </c>
    </row>
    <row r="38" spans="1:10" ht="15" customHeight="1" x14ac:dyDescent="0.3">
      <c r="A38" s="38"/>
      <c r="B38" s="46">
        <f t="shared" si="0"/>
        <v>28</v>
      </c>
      <c r="C38" s="47">
        <f t="shared" si="9"/>
        <v>2050</v>
      </c>
      <c r="D38" s="62">
        <f t="shared" si="2"/>
        <v>33642.21</v>
      </c>
      <c r="E38" s="62">
        <f t="shared" si="3"/>
        <v>32122.22</v>
      </c>
      <c r="F38" s="61">
        <f t="shared" si="4"/>
        <v>51865.380000000005</v>
      </c>
      <c r="G38" s="63">
        <f t="shared" si="5"/>
        <v>0.64864481856683587</v>
      </c>
      <c r="H38" s="48">
        <f t="shared" si="6"/>
        <v>1.0119284814489959</v>
      </c>
      <c r="I38" s="48">
        <f t="shared" si="10"/>
        <v>1.0161407162727549</v>
      </c>
      <c r="J38" s="49">
        <f t="shared" si="10"/>
        <v>1.0125424321768459</v>
      </c>
    </row>
    <row r="39" spans="1:10" ht="15" customHeight="1" x14ac:dyDescent="0.3">
      <c r="A39" s="38"/>
      <c r="B39" s="50">
        <f t="shared" si="0"/>
        <v>29</v>
      </c>
      <c r="C39" s="51">
        <f t="shared" ref="C39:C45" si="11">+C25+(B39-B25)</f>
        <v>2051</v>
      </c>
      <c r="D39" s="62">
        <f t="shared" si="2"/>
        <v>34038.78</v>
      </c>
      <c r="E39" s="62">
        <f t="shared" si="3"/>
        <v>32632.46</v>
      </c>
      <c r="F39" s="61">
        <f t="shared" si="4"/>
        <v>52507.840000000004</v>
      </c>
      <c r="G39" s="63">
        <f t="shared" si="5"/>
        <v>0.6482609073235539</v>
      </c>
      <c r="H39" s="52">
        <f t="shared" si="6"/>
        <v>1.0117878700596661</v>
      </c>
      <c r="I39" s="52">
        <f t="shared" si="10"/>
        <v>1.0158843317803066</v>
      </c>
      <c r="J39" s="53">
        <f t="shared" si="10"/>
        <v>1.0123870682139029</v>
      </c>
    </row>
    <row r="40" spans="1:10" ht="15" customHeight="1" x14ac:dyDescent="0.3">
      <c r="A40" s="38"/>
      <c r="B40" s="50">
        <f t="shared" si="0"/>
        <v>30</v>
      </c>
      <c r="C40" s="51">
        <f t="shared" si="11"/>
        <v>2052</v>
      </c>
      <c r="D40" s="62">
        <f t="shared" si="2"/>
        <v>34435.35</v>
      </c>
      <c r="E40" s="62">
        <f t="shared" si="3"/>
        <v>33142.699999999997</v>
      </c>
      <c r="F40" s="61">
        <f t="shared" si="4"/>
        <v>53150.3</v>
      </c>
      <c r="G40" s="63">
        <f t="shared" si="5"/>
        <v>0.64788627721762615</v>
      </c>
      <c r="H40" s="52">
        <f t="shared" si="6"/>
        <v>1.0116505350661804</v>
      </c>
      <c r="I40" s="52">
        <f t="shared" si="10"/>
        <v>1.0156359649257212</v>
      </c>
      <c r="J40" s="53">
        <f t="shared" si="10"/>
        <v>1.0122355061644128</v>
      </c>
    </row>
    <row r="41" spans="1:10" ht="15" customHeight="1" x14ac:dyDescent="0.3">
      <c r="A41" s="38"/>
      <c r="B41" s="50">
        <f t="shared" si="0"/>
        <v>31</v>
      </c>
      <c r="C41" s="51">
        <f t="shared" si="11"/>
        <v>2053</v>
      </c>
      <c r="D41" s="62">
        <f t="shared" si="2"/>
        <v>34831.919999999998</v>
      </c>
      <c r="E41" s="62">
        <f t="shared" si="3"/>
        <v>33652.94</v>
      </c>
      <c r="F41" s="61">
        <f t="shared" si="4"/>
        <v>53792.76</v>
      </c>
      <c r="G41" s="63">
        <f t="shared" si="5"/>
        <v>0.64752059570841869</v>
      </c>
      <c r="H41" s="52">
        <f t="shared" si="6"/>
        <v>1.0115163632720445</v>
      </c>
      <c r="I41" s="52">
        <f t="shared" si="10"/>
        <v>1.0153952454084914</v>
      </c>
      <c r="J41" s="53">
        <f t="shared" si="10"/>
        <v>1.012087608160255</v>
      </c>
    </row>
    <row r="42" spans="1:10" ht="15" customHeight="1" x14ac:dyDescent="0.3">
      <c r="A42" s="38"/>
      <c r="B42" s="50">
        <f t="shared" si="0"/>
        <v>32</v>
      </c>
      <c r="C42" s="51">
        <f t="shared" si="11"/>
        <v>2054</v>
      </c>
      <c r="D42" s="62">
        <f t="shared" si="2"/>
        <v>35228.49</v>
      </c>
      <c r="E42" s="62">
        <f t="shared" si="3"/>
        <v>34163.18</v>
      </c>
      <c r="F42" s="61">
        <f t="shared" si="4"/>
        <v>54435.22</v>
      </c>
      <c r="G42" s="63">
        <f t="shared" si="5"/>
        <v>0.64716354595425529</v>
      </c>
      <c r="H42" s="52">
        <f t="shared" si="6"/>
        <v>1.0113852466358444</v>
      </c>
      <c r="I42" s="52">
        <f t="shared" si="10"/>
        <v>1.0151618253858354</v>
      </c>
      <c r="J42" s="53">
        <f t="shared" si="10"/>
        <v>1.0119432429196791</v>
      </c>
    </row>
    <row r="43" spans="1:10" ht="15" customHeight="1" x14ac:dyDescent="0.3">
      <c r="A43" s="38"/>
      <c r="B43" s="50">
        <f t="shared" si="0"/>
        <v>33</v>
      </c>
      <c r="C43" s="51">
        <f t="shared" si="11"/>
        <v>2055</v>
      </c>
      <c r="D43" s="62">
        <f t="shared" si="2"/>
        <v>35625.06</v>
      </c>
      <c r="E43" s="62">
        <f t="shared" si="3"/>
        <v>34673.42</v>
      </c>
      <c r="F43" s="61">
        <f t="shared" si="4"/>
        <v>55077.68</v>
      </c>
      <c r="G43" s="63">
        <f t="shared" si="5"/>
        <v>0.64681482589680606</v>
      </c>
      <c r="H43" s="52">
        <f t="shared" si="6"/>
        <v>1.0112570819810898</v>
      </c>
      <c r="I43" s="52">
        <f t="shared" si="10"/>
        <v>1.0149353777956267</v>
      </c>
      <c r="J43" s="53">
        <f t="shared" si="10"/>
        <v>1.0118022853586337</v>
      </c>
    </row>
    <row r="44" spans="1:10" ht="15" customHeight="1" x14ac:dyDescent="0.3">
      <c r="A44" s="38"/>
      <c r="B44" s="50">
        <f t="shared" si="0"/>
        <v>34</v>
      </c>
      <c r="C44" s="51">
        <f t="shared" si="11"/>
        <v>2056</v>
      </c>
      <c r="D44" s="62">
        <f t="shared" si="2"/>
        <v>36021.630000000005</v>
      </c>
      <c r="E44" s="62">
        <f t="shared" si="3"/>
        <v>35183.660000000003</v>
      </c>
      <c r="F44" s="61">
        <f t="shared" si="4"/>
        <v>55720.14</v>
      </c>
      <c r="G44" s="63">
        <f t="shared" si="5"/>
        <v>0.64647414740881848</v>
      </c>
      <c r="H44" s="52">
        <f t="shared" si="6"/>
        <v>1.011131770725439</v>
      </c>
      <c r="I44" s="52">
        <f t="shared" si="10"/>
        <v>1.0147155948273925</v>
      </c>
      <c r="J44" s="53">
        <f t="shared" si="10"/>
        <v>1.0116646162292966</v>
      </c>
    </row>
    <row r="45" spans="1:10" ht="15" customHeight="1" x14ac:dyDescent="0.3">
      <c r="A45" s="38"/>
      <c r="B45" s="54">
        <f t="shared" si="0"/>
        <v>35</v>
      </c>
      <c r="C45" s="55">
        <f t="shared" si="11"/>
        <v>2057</v>
      </c>
      <c r="D45" s="62">
        <f t="shared" si="2"/>
        <v>36418.199999999997</v>
      </c>
      <c r="E45" s="62">
        <f t="shared" si="3"/>
        <v>35693.9</v>
      </c>
      <c r="F45" s="61">
        <f t="shared" si="4"/>
        <v>56362.600000000006</v>
      </c>
      <c r="G45" s="63">
        <f t="shared" si="5"/>
        <v>0.64614123550013647</v>
      </c>
      <c r="H45" s="56">
        <f t="shared" si="6"/>
        <v>1.0110092186278077</v>
      </c>
      <c r="I45" s="56">
        <f t="shared" si="10"/>
        <v>1.014502186526359</v>
      </c>
      <c r="J45" s="57">
        <f t="shared" si="10"/>
        <v>1.0115301217836137</v>
      </c>
    </row>
    <row r="46" spans="1:10" ht="15" customHeight="1" x14ac:dyDescent="0.3">
      <c r="B46" s="33"/>
    </row>
    <row r="47" spans="1:10" ht="15" customHeight="1" x14ac:dyDescent="0.3">
      <c r="B47" s="33"/>
    </row>
    <row r="48" spans="1:10" ht="15" customHeight="1" x14ac:dyDescent="0.3">
      <c r="B48" s="33"/>
    </row>
    <row r="49" spans="2:2" ht="15" customHeight="1" x14ac:dyDescent="0.3">
      <c r="B49" s="33"/>
    </row>
    <row r="50" spans="2:2" ht="15" customHeight="1" x14ac:dyDescent="0.3">
      <c r="B50" s="33"/>
    </row>
    <row r="51" spans="2:2" ht="15" customHeight="1" x14ac:dyDescent="0.3">
      <c r="B51" s="33"/>
    </row>
    <row r="52" spans="2:2" ht="15" customHeight="1" x14ac:dyDescent="0.3">
      <c r="B52" s="33"/>
    </row>
    <row r="53" spans="2:2" ht="15" customHeight="1" x14ac:dyDescent="0.3">
      <c r="B53" s="33"/>
    </row>
    <row r="54" spans="2:2" ht="15" customHeight="1" x14ac:dyDescent="0.3">
      <c r="B54" s="33"/>
    </row>
    <row r="55" spans="2:2" ht="15" customHeight="1" x14ac:dyDescent="0.3">
      <c r="B55" s="33"/>
    </row>
    <row r="56" spans="2:2" ht="15" customHeight="1" x14ac:dyDescent="0.3">
      <c r="B56" s="33"/>
    </row>
    <row r="57" spans="2:2" ht="15" customHeight="1" x14ac:dyDescent="0.3">
      <c r="B57" s="33"/>
    </row>
    <row r="58" spans="2:2" ht="15" customHeight="1" x14ac:dyDescent="0.3">
      <c r="B58" s="33"/>
    </row>
    <row r="59" spans="2:2" ht="15" customHeight="1" x14ac:dyDescent="0.3">
      <c r="B59" s="33"/>
    </row>
    <row r="60" spans="2:2" ht="15" customHeight="1" x14ac:dyDescent="0.3">
      <c r="B60" s="33"/>
    </row>
    <row r="61" spans="2:2" ht="15" customHeight="1" x14ac:dyDescent="0.3">
      <c r="B61" s="33"/>
    </row>
    <row r="62" spans="2:2" ht="15" customHeight="1" x14ac:dyDescent="0.3">
      <c r="B62" s="33"/>
    </row>
    <row r="63" spans="2:2" ht="15" customHeight="1" x14ac:dyDescent="0.3">
      <c r="B63" s="33"/>
    </row>
    <row r="64" spans="2:2" ht="15" customHeight="1" x14ac:dyDescent="0.3">
      <c r="B64" s="33"/>
    </row>
    <row r="65" spans="2:2" ht="15" customHeight="1" x14ac:dyDescent="0.3">
      <c r="B65" s="33"/>
    </row>
    <row r="66" spans="2:2" ht="15" customHeight="1" x14ac:dyDescent="0.3">
      <c r="B66" s="33"/>
    </row>
    <row r="67" spans="2:2" ht="15" customHeight="1" x14ac:dyDescent="0.3">
      <c r="B67" s="33"/>
    </row>
    <row r="68" spans="2:2" ht="15" customHeight="1" x14ac:dyDescent="0.3">
      <c r="B68" s="33"/>
    </row>
    <row r="69" spans="2:2" ht="15" customHeight="1" x14ac:dyDescent="0.3">
      <c r="B69" s="33"/>
    </row>
    <row r="70" spans="2:2" ht="15" customHeight="1" x14ac:dyDescent="0.3">
      <c r="B70" s="33"/>
    </row>
    <row r="71" spans="2:2" ht="15" customHeight="1" x14ac:dyDescent="0.3">
      <c r="B71" s="33"/>
    </row>
    <row r="72" spans="2:2" ht="15" customHeight="1" x14ac:dyDescent="0.3">
      <c r="B72" s="33"/>
    </row>
    <row r="73" spans="2:2" ht="15" customHeight="1" x14ac:dyDescent="0.3">
      <c r="B73" s="33"/>
    </row>
    <row r="74" spans="2:2" ht="15" customHeight="1" x14ac:dyDescent="0.3">
      <c r="B74" s="33"/>
    </row>
    <row r="75" spans="2:2" ht="15" customHeight="1" x14ac:dyDescent="0.3">
      <c r="B75" s="33"/>
    </row>
    <row r="76" spans="2:2" ht="15" customHeight="1" x14ac:dyDescent="0.3">
      <c r="B76" s="33"/>
    </row>
    <row r="77" spans="2:2" ht="15" customHeight="1" x14ac:dyDescent="0.3">
      <c r="B77" s="33"/>
    </row>
    <row r="78" spans="2:2" ht="15" customHeight="1" x14ac:dyDescent="0.3">
      <c r="B78" s="33"/>
    </row>
    <row r="79" spans="2:2" ht="15" customHeight="1" x14ac:dyDescent="0.3">
      <c r="B79" s="33"/>
    </row>
    <row r="80" spans="2:2" ht="15" customHeight="1" x14ac:dyDescent="0.3">
      <c r="B80" s="33"/>
    </row>
    <row r="81" spans="2:2" ht="15" customHeight="1" x14ac:dyDescent="0.3">
      <c r="B81" s="33"/>
    </row>
    <row r="82" spans="2:2" ht="15" customHeight="1" x14ac:dyDescent="0.3">
      <c r="B82" s="33"/>
    </row>
    <row r="83" spans="2:2" ht="15" customHeight="1" x14ac:dyDescent="0.3">
      <c r="B83" s="33"/>
    </row>
    <row r="84" spans="2:2" ht="15" customHeight="1" x14ac:dyDescent="0.3">
      <c r="B84" s="33"/>
    </row>
    <row r="85" spans="2:2" ht="15" customHeight="1" x14ac:dyDescent="0.3">
      <c r="B85" s="33"/>
    </row>
    <row r="86" spans="2:2" ht="15" customHeight="1" x14ac:dyDescent="0.3">
      <c r="B86" s="33"/>
    </row>
    <row r="87" spans="2:2" ht="15" customHeight="1" x14ac:dyDescent="0.3">
      <c r="B87" s="33"/>
    </row>
    <row r="88" spans="2:2" ht="15" customHeight="1" x14ac:dyDescent="0.3">
      <c r="B88" s="33"/>
    </row>
    <row r="89" spans="2:2" ht="15" customHeight="1" x14ac:dyDescent="0.3">
      <c r="B89" s="33"/>
    </row>
    <row r="90" spans="2:2" ht="15" customHeight="1" x14ac:dyDescent="0.3">
      <c r="B90" s="33"/>
    </row>
    <row r="91" spans="2:2" ht="15" customHeight="1" x14ac:dyDescent="0.3">
      <c r="B91" s="33"/>
    </row>
    <row r="92" spans="2:2" ht="15" customHeight="1" x14ac:dyDescent="0.3">
      <c r="B92" s="33"/>
    </row>
    <row r="93" spans="2:2" ht="15" customHeight="1" x14ac:dyDescent="0.3">
      <c r="B93" s="33"/>
    </row>
    <row r="94" spans="2:2" ht="15" customHeight="1" x14ac:dyDescent="0.3">
      <c r="B94" s="33"/>
    </row>
    <row r="95" spans="2:2" ht="15" customHeight="1" x14ac:dyDescent="0.3">
      <c r="B95" s="33"/>
    </row>
    <row r="96" spans="2:2" ht="15" customHeight="1" x14ac:dyDescent="0.3">
      <c r="B96" s="33"/>
    </row>
    <row r="97" spans="2:7" ht="27" customHeight="1" x14ac:dyDescent="0.3">
      <c r="B97" s="621" t="s">
        <v>270</v>
      </c>
      <c r="C97" s="621"/>
      <c r="D97" s="621"/>
      <c r="E97" s="621"/>
      <c r="F97" s="621"/>
    </row>
    <row r="98" spans="2:7" ht="15" customHeight="1" x14ac:dyDescent="0.3">
      <c r="B98" s="622" t="s">
        <v>271</v>
      </c>
      <c r="C98" s="622" t="s">
        <v>271</v>
      </c>
      <c r="D98" s="10" t="s">
        <v>272</v>
      </c>
      <c r="E98" s="10" t="s">
        <v>273</v>
      </c>
      <c r="F98" s="10" t="s">
        <v>274</v>
      </c>
    </row>
    <row r="99" spans="2:7" ht="15" customHeight="1" x14ac:dyDescent="0.3">
      <c r="B99" s="622"/>
      <c r="C99" s="622"/>
      <c r="D99" s="21" t="s">
        <v>34</v>
      </c>
      <c r="E99" s="21" t="s">
        <v>34</v>
      </c>
      <c r="F99" s="21" t="s">
        <v>34</v>
      </c>
    </row>
    <row r="100" spans="2:7" x14ac:dyDescent="0.3">
      <c r="B100" s="22">
        <v>1998</v>
      </c>
      <c r="C100" s="22">
        <v>1</v>
      </c>
      <c r="D100" s="23" t="e">
        <f>#REF!</f>
        <v>#REF!</v>
      </c>
      <c r="E100" s="23" t="e">
        <f>F100-D100</f>
        <v>#REF!</v>
      </c>
      <c r="F100" s="23" t="e">
        <f>#REF!</f>
        <v>#REF!</v>
      </c>
    </row>
    <row r="101" spans="2:7" x14ac:dyDescent="0.3">
      <c r="B101" s="22">
        <f>B100+1</f>
        <v>1999</v>
      </c>
      <c r="C101" s="22">
        <f>C100+1</f>
        <v>2</v>
      </c>
      <c r="D101" s="23" t="e">
        <f>#REF!</f>
        <v>#REF!</v>
      </c>
      <c r="E101" s="23" t="e">
        <f>F101-D101</f>
        <v>#REF!</v>
      </c>
      <c r="F101" s="23" t="e">
        <f>#REF!</f>
        <v>#REF!</v>
      </c>
    </row>
    <row r="102" spans="2:7" x14ac:dyDescent="0.3">
      <c r="B102" s="22">
        <f t="shared" ref="B102:C117" si="12">B101+1</f>
        <v>2000</v>
      </c>
      <c r="C102" s="22">
        <f t="shared" si="12"/>
        <v>3</v>
      </c>
      <c r="D102" s="23" t="e">
        <f>#REF!</f>
        <v>#REF!</v>
      </c>
      <c r="E102" s="23" t="e">
        <f>F102-D102</f>
        <v>#REF!</v>
      </c>
      <c r="F102" s="23" t="e">
        <f>#REF!</f>
        <v>#REF!</v>
      </c>
    </row>
    <row r="103" spans="2:7" x14ac:dyDescent="0.3">
      <c r="B103" s="22">
        <f t="shared" si="12"/>
        <v>2001</v>
      </c>
      <c r="C103" s="22">
        <f t="shared" si="12"/>
        <v>4</v>
      </c>
      <c r="D103" s="23" t="e">
        <f>#REF!</f>
        <v>#REF!</v>
      </c>
      <c r="E103" s="23" t="e">
        <f>F103-D103</f>
        <v>#REF!</v>
      </c>
      <c r="F103" s="23" t="e">
        <f>#REF!</f>
        <v>#REF!</v>
      </c>
    </row>
    <row r="104" spans="2:7" x14ac:dyDescent="0.3">
      <c r="B104" s="22">
        <f t="shared" si="12"/>
        <v>2002</v>
      </c>
      <c r="C104" s="22">
        <f t="shared" si="12"/>
        <v>5</v>
      </c>
      <c r="D104" s="23" t="e">
        <f>#REF!</f>
        <v>#REF!</v>
      </c>
      <c r="E104" s="23">
        <f t="shared" ref="E104:E109" si="13" xml:space="preserve"> -66.7*C104 + 9767</f>
        <v>9433.5</v>
      </c>
      <c r="F104" s="23" t="e">
        <f>#REF!</f>
        <v>#REF!</v>
      </c>
      <c r="G104" s="38"/>
    </row>
    <row r="105" spans="2:7" x14ac:dyDescent="0.3">
      <c r="B105" s="22">
        <f t="shared" si="12"/>
        <v>2003</v>
      </c>
      <c r="C105" s="22">
        <f t="shared" si="12"/>
        <v>6</v>
      </c>
      <c r="D105" s="23" t="e">
        <f>#REF!</f>
        <v>#REF!</v>
      </c>
      <c r="E105" s="23">
        <f t="shared" si="13"/>
        <v>9366.7999999999993</v>
      </c>
      <c r="F105" s="23" t="e">
        <f>#REF!</f>
        <v>#REF!</v>
      </c>
      <c r="G105" s="38"/>
    </row>
    <row r="106" spans="2:7" x14ac:dyDescent="0.3">
      <c r="B106" s="22">
        <f t="shared" si="12"/>
        <v>2004</v>
      </c>
      <c r="C106" s="22">
        <f t="shared" si="12"/>
        <v>7</v>
      </c>
      <c r="D106" s="23" t="e">
        <f>#REF!</f>
        <v>#REF!</v>
      </c>
      <c r="E106" s="23">
        <f t="shared" si="13"/>
        <v>9300.1</v>
      </c>
      <c r="F106" s="23" t="e">
        <f>#REF!</f>
        <v>#REF!</v>
      </c>
      <c r="G106" s="38"/>
    </row>
    <row r="107" spans="2:7" x14ac:dyDescent="0.3">
      <c r="B107" s="22">
        <f t="shared" si="12"/>
        <v>2005</v>
      </c>
      <c r="C107" s="22">
        <f t="shared" si="12"/>
        <v>8</v>
      </c>
      <c r="D107" s="23" t="e">
        <f>#REF!</f>
        <v>#REF!</v>
      </c>
      <c r="E107" s="23">
        <f t="shared" si="13"/>
        <v>9233.4</v>
      </c>
      <c r="F107" s="23" t="e">
        <f>#REF!</f>
        <v>#REF!</v>
      </c>
      <c r="G107" s="38"/>
    </row>
    <row r="108" spans="2:7" x14ac:dyDescent="0.3">
      <c r="B108" s="22">
        <f t="shared" si="12"/>
        <v>2006</v>
      </c>
      <c r="C108" s="22">
        <f t="shared" si="12"/>
        <v>9</v>
      </c>
      <c r="D108" s="23" t="e">
        <f>#REF!</f>
        <v>#REF!</v>
      </c>
      <c r="E108" s="23">
        <f t="shared" si="13"/>
        <v>9166.7000000000007</v>
      </c>
      <c r="F108" s="23" t="e">
        <f>#REF!</f>
        <v>#REF!</v>
      </c>
      <c r="G108" s="38"/>
    </row>
    <row r="109" spans="2:7" x14ac:dyDescent="0.3">
      <c r="B109" s="24">
        <f t="shared" si="12"/>
        <v>2007</v>
      </c>
      <c r="C109" s="24">
        <f t="shared" si="12"/>
        <v>10</v>
      </c>
      <c r="D109" s="25" t="e">
        <f>#REF!</f>
        <v>#REF!</v>
      </c>
      <c r="E109" s="25">
        <f t="shared" si="13"/>
        <v>9100</v>
      </c>
      <c r="F109" s="25" t="e">
        <f>#REF!</f>
        <v>#REF!</v>
      </c>
      <c r="G109" s="38"/>
    </row>
    <row r="110" spans="2:7" x14ac:dyDescent="0.3">
      <c r="B110" s="58">
        <f t="shared" si="12"/>
        <v>2008</v>
      </c>
      <c r="C110" s="58">
        <f t="shared" si="12"/>
        <v>11</v>
      </c>
      <c r="D110" s="59">
        <f>396.57*C110+12624</f>
        <v>16986.27</v>
      </c>
      <c r="E110" s="60">
        <f>510.24*C110 + 5079.5</f>
        <v>10692.14</v>
      </c>
      <c r="F110" s="59">
        <f>642.46*C110+17815</f>
        <v>24882.06</v>
      </c>
      <c r="G110" s="38"/>
    </row>
    <row r="111" spans="2:7" x14ac:dyDescent="0.3">
      <c r="B111" s="8">
        <f t="shared" si="12"/>
        <v>2009</v>
      </c>
      <c r="C111" s="58">
        <f t="shared" ref="C111:C117" si="14">C110+1</f>
        <v>12</v>
      </c>
      <c r="D111" s="59">
        <f>396.57*C111+12624</f>
        <v>17382.84</v>
      </c>
      <c r="E111" s="60">
        <f t="shared" ref="E111:E140" si="15">510.24*C111 + 5079.5</f>
        <v>11202.380000000001</v>
      </c>
      <c r="F111" s="59">
        <f t="shared" ref="F111:F140" si="16">642.46*C111+17815</f>
        <v>25524.52</v>
      </c>
      <c r="G111" s="38"/>
    </row>
    <row r="112" spans="2:7" x14ac:dyDescent="0.3">
      <c r="B112" s="8">
        <f t="shared" si="12"/>
        <v>2010</v>
      </c>
      <c r="C112" s="58">
        <f t="shared" si="14"/>
        <v>13</v>
      </c>
      <c r="D112" s="59">
        <f>396.57*C112+12624</f>
        <v>17779.41</v>
      </c>
      <c r="E112" s="60">
        <f t="shared" si="15"/>
        <v>11712.619999999999</v>
      </c>
      <c r="F112" s="59">
        <f t="shared" si="16"/>
        <v>26166.98</v>
      </c>
      <c r="G112" s="38"/>
    </row>
    <row r="113" spans="2:13" x14ac:dyDescent="0.3">
      <c r="B113" s="8">
        <f t="shared" si="12"/>
        <v>2011</v>
      </c>
      <c r="C113" s="58">
        <f t="shared" si="14"/>
        <v>14</v>
      </c>
      <c r="D113" s="59">
        <f t="shared" ref="D113:D160" si="17">396.57*C113+12624</f>
        <v>18175.98</v>
      </c>
      <c r="E113" s="60">
        <f t="shared" si="15"/>
        <v>12222.86</v>
      </c>
      <c r="F113" s="59">
        <f t="shared" si="16"/>
        <v>26809.440000000002</v>
      </c>
      <c r="G113" s="38"/>
    </row>
    <row r="114" spans="2:13" x14ac:dyDescent="0.3">
      <c r="B114" s="8">
        <f t="shared" si="12"/>
        <v>2012</v>
      </c>
      <c r="C114" s="58">
        <f t="shared" si="14"/>
        <v>15</v>
      </c>
      <c r="D114" s="59">
        <f t="shared" si="17"/>
        <v>18572.55</v>
      </c>
      <c r="E114" s="60">
        <f t="shared" si="15"/>
        <v>12733.1</v>
      </c>
      <c r="F114" s="59">
        <f t="shared" si="16"/>
        <v>27451.9</v>
      </c>
      <c r="G114" s="38"/>
    </row>
    <row r="115" spans="2:13" x14ac:dyDescent="0.3">
      <c r="B115" s="8">
        <f t="shared" si="12"/>
        <v>2013</v>
      </c>
      <c r="C115" s="58">
        <f t="shared" si="14"/>
        <v>16</v>
      </c>
      <c r="D115" s="59">
        <f t="shared" si="17"/>
        <v>18969.12</v>
      </c>
      <c r="E115" s="60">
        <f t="shared" si="15"/>
        <v>13243.34</v>
      </c>
      <c r="F115" s="59">
        <f t="shared" si="16"/>
        <v>28094.36</v>
      </c>
      <c r="G115" s="38"/>
    </row>
    <row r="116" spans="2:13" x14ac:dyDescent="0.3">
      <c r="B116" s="8">
        <f t="shared" si="12"/>
        <v>2014</v>
      </c>
      <c r="C116" s="58">
        <f t="shared" si="14"/>
        <v>17</v>
      </c>
      <c r="D116" s="59">
        <f t="shared" si="17"/>
        <v>19365.689999999999</v>
      </c>
      <c r="E116" s="60">
        <f t="shared" si="15"/>
        <v>13753.58</v>
      </c>
      <c r="F116" s="59">
        <f t="shared" si="16"/>
        <v>28736.82</v>
      </c>
      <c r="G116" s="38"/>
      <c r="J116" s="13" t="s">
        <v>285</v>
      </c>
      <c r="K116" s="13" t="s">
        <v>285</v>
      </c>
      <c r="L116" s="13" t="s">
        <v>285</v>
      </c>
      <c r="M116" s="13" t="s">
        <v>285</v>
      </c>
    </row>
    <row r="117" spans="2:13" x14ac:dyDescent="0.3">
      <c r="B117" s="8">
        <f t="shared" si="12"/>
        <v>2015</v>
      </c>
      <c r="C117" s="58">
        <f t="shared" si="14"/>
        <v>18</v>
      </c>
      <c r="D117" s="59">
        <f t="shared" si="17"/>
        <v>19762.260000000002</v>
      </c>
      <c r="E117" s="60">
        <f t="shared" si="15"/>
        <v>14263.82</v>
      </c>
      <c r="F117" s="59">
        <f t="shared" si="16"/>
        <v>29379.279999999999</v>
      </c>
      <c r="G117" s="38"/>
    </row>
    <row r="118" spans="2:13" x14ac:dyDescent="0.3">
      <c r="B118" s="8">
        <f t="shared" ref="B118:C133" si="18">B117+1</f>
        <v>2016</v>
      </c>
      <c r="C118" s="58">
        <f t="shared" si="18"/>
        <v>19</v>
      </c>
      <c r="D118" s="59">
        <f t="shared" si="17"/>
        <v>20158.830000000002</v>
      </c>
      <c r="E118" s="60">
        <f t="shared" si="15"/>
        <v>14774.06</v>
      </c>
      <c r="F118" s="59">
        <f t="shared" si="16"/>
        <v>30021.74</v>
      </c>
      <c r="G118" s="38"/>
    </row>
    <row r="119" spans="2:13" x14ac:dyDescent="0.3">
      <c r="B119" s="8">
        <f t="shared" si="18"/>
        <v>2017</v>
      </c>
      <c r="C119" s="58">
        <f t="shared" si="18"/>
        <v>20</v>
      </c>
      <c r="D119" s="59">
        <f t="shared" si="17"/>
        <v>20555.400000000001</v>
      </c>
      <c r="E119" s="60">
        <f t="shared" si="15"/>
        <v>15284.3</v>
      </c>
      <c r="F119" s="59">
        <f t="shared" si="16"/>
        <v>30664.2</v>
      </c>
      <c r="G119" s="38"/>
    </row>
    <row r="120" spans="2:13" x14ac:dyDescent="0.3">
      <c r="B120" s="8">
        <f t="shared" si="18"/>
        <v>2018</v>
      </c>
      <c r="C120" s="58">
        <f t="shared" si="18"/>
        <v>21</v>
      </c>
      <c r="D120" s="59">
        <f t="shared" si="17"/>
        <v>20951.97</v>
      </c>
      <c r="E120" s="60">
        <f t="shared" si="15"/>
        <v>15794.54</v>
      </c>
      <c r="F120" s="59">
        <f t="shared" si="16"/>
        <v>31306.66</v>
      </c>
      <c r="G120" s="38"/>
    </row>
    <row r="121" spans="2:13" x14ac:dyDescent="0.3">
      <c r="B121" s="8">
        <f t="shared" si="18"/>
        <v>2019</v>
      </c>
      <c r="C121" s="58">
        <f t="shared" si="18"/>
        <v>22</v>
      </c>
      <c r="D121" s="59">
        <f t="shared" si="17"/>
        <v>21348.54</v>
      </c>
      <c r="E121" s="60">
        <f t="shared" si="15"/>
        <v>16304.78</v>
      </c>
      <c r="F121" s="59">
        <f t="shared" si="16"/>
        <v>31949.120000000003</v>
      </c>
      <c r="G121" s="38"/>
    </row>
    <row r="122" spans="2:13" x14ac:dyDescent="0.3">
      <c r="B122" s="8">
        <f t="shared" si="18"/>
        <v>2020</v>
      </c>
      <c r="C122" s="58">
        <f t="shared" si="18"/>
        <v>23</v>
      </c>
      <c r="D122" s="59">
        <f t="shared" si="17"/>
        <v>21745.11</v>
      </c>
      <c r="E122" s="60">
        <f t="shared" si="15"/>
        <v>16815.02</v>
      </c>
      <c r="F122" s="59">
        <f t="shared" si="16"/>
        <v>32591.58</v>
      </c>
      <c r="G122" s="38"/>
    </row>
    <row r="123" spans="2:13" x14ac:dyDescent="0.3">
      <c r="B123" s="8">
        <f t="shared" si="18"/>
        <v>2021</v>
      </c>
      <c r="C123" s="58">
        <f t="shared" si="18"/>
        <v>24</v>
      </c>
      <c r="D123" s="59">
        <f t="shared" si="17"/>
        <v>22141.68</v>
      </c>
      <c r="E123" s="60">
        <f t="shared" si="15"/>
        <v>17325.260000000002</v>
      </c>
      <c r="F123" s="59">
        <f t="shared" si="16"/>
        <v>33234.04</v>
      </c>
      <c r="G123" s="38"/>
    </row>
    <row r="124" spans="2:13" x14ac:dyDescent="0.3">
      <c r="B124" s="8">
        <f t="shared" si="18"/>
        <v>2022</v>
      </c>
      <c r="C124" s="58">
        <f t="shared" si="18"/>
        <v>25</v>
      </c>
      <c r="D124" s="59">
        <f t="shared" si="17"/>
        <v>22538.25</v>
      </c>
      <c r="E124" s="60">
        <f t="shared" si="15"/>
        <v>17835.5</v>
      </c>
      <c r="F124" s="59">
        <f t="shared" si="16"/>
        <v>33876.5</v>
      </c>
      <c r="G124" s="38"/>
    </row>
    <row r="125" spans="2:13" x14ac:dyDescent="0.3">
      <c r="B125" s="8">
        <f t="shared" si="18"/>
        <v>2023</v>
      </c>
      <c r="C125" s="58">
        <f t="shared" si="18"/>
        <v>26</v>
      </c>
      <c r="D125" s="59">
        <f t="shared" si="17"/>
        <v>22934.82</v>
      </c>
      <c r="E125" s="60">
        <f t="shared" si="15"/>
        <v>18345.739999999998</v>
      </c>
      <c r="F125" s="59">
        <f t="shared" si="16"/>
        <v>34518.959999999999</v>
      </c>
      <c r="G125" s="38"/>
    </row>
    <row r="126" spans="2:13" x14ac:dyDescent="0.3">
      <c r="B126" s="8">
        <f t="shared" si="18"/>
        <v>2024</v>
      </c>
      <c r="C126" s="58">
        <f t="shared" si="18"/>
        <v>27</v>
      </c>
      <c r="D126" s="59">
        <f t="shared" si="17"/>
        <v>23331.39</v>
      </c>
      <c r="E126" s="60">
        <f t="shared" si="15"/>
        <v>18855.98</v>
      </c>
      <c r="F126" s="59">
        <f t="shared" si="16"/>
        <v>35161.42</v>
      </c>
      <c r="G126" s="38"/>
    </row>
    <row r="127" spans="2:13" x14ac:dyDescent="0.3">
      <c r="B127" s="8">
        <f t="shared" si="18"/>
        <v>2025</v>
      </c>
      <c r="C127" s="58">
        <f t="shared" si="18"/>
        <v>28</v>
      </c>
      <c r="D127" s="59">
        <f t="shared" si="17"/>
        <v>23727.96</v>
      </c>
      <c r="E127" s="60">
        <f t="shared" si="15"/>
        <v>19366.22</v>
      </c>
      <c r="F127" s="59">
        <f t="shared" si="16"/>
        <v>35803.880000000005</v>
      </c>
      <c r="G127" s="38"/>
    </row>
    <row r="128" spans="2:13" x14ac:dyDescent="0.3">
      <c r="B128" s="8">
        <f t="shared" si="18"/>
        <v>2026</v>
      </c>
      <c r="C128" s="58">
        <f t="shared" si="18"/>
        <v>29</v>
      </c>
      <c r="D128" s="59">
        <f t="shared" si="17"/>
        <v>24124.53</v>
      </c>
      <c r="E128" s="60">
        <f t="shared" si="15"/>
        <v>19876.46</v>
      </c>
      <c r="F128" s="59">
        <f t="shared" si="16"/>
        <v>36446.339999999997</v>
      </c>
      <c r="G128" s="38"/>
    </row>
    <row r="129" spans="2:7" x14ac:dyDescent="0.3">
      <c r="B129" s="8">
        <f t="shared" si="18"/>
        <v>2027</v>
      </c>
      <c r="C129" s="58">
        <f t="shared" si="18"/>
        <v>30</v>
      </c>
      <c r="D129" s="59">
        <f t="shared" si="17"/>
        <v>24521.1</v>
      </c>
      <c r="E129" s="60">
        <f t="shared" si="15"/>
        <v>20386.7</v>
      </c>
      <c r="F129" s="59">
        <f t="shared" si="16"/>
        <v>37088.800000000003</v>
      </c>
      <c r="G129" s="38"/>
    </row>
    <row r="130" spans="2:7" x14ac:dyDescent="0.3">
      <c r="B130" s="8">
        <f t="shared" si="18"/>
        <v>2028</v>
      </c>
      <c r="C130" s="58">
        <f t="shared" si="18"/>
        <v>31</v>
      </c>
      <c r="D130" s="59">
        <f t="shared" si="17"/>
        <v>24917.67</v>
      </c>
      <c r="E130" s="60">
        <f t="shared" si="15"/>
        <v>20896.940000000002</v>
      </c>
      <c r="F130" s="59">
        <f t="shared" si="16"/>
        <v>37731.26</v>
      </c>
      <c r="G130" s="38"/>
    </row>
    <row r="131" spans="2:7" x14ac:dyDescent="0.3">
      <c r="B131" s="8">
        <f t="shared" si="18"/>
        <v>2029</v>
      </c>
      <c r="C131" s="58">
        <f t="shared" si="18"/>
        <v>32</v>
      </c>
      <c r="D131" s="59">
        <f t="shared" si="17"/>
        <v>25314.239999999998</v>
      </c>
      <c r="E131" s="60">
        <f t="shared" si="15"/>
        <v>21407.18</v>
      </c>
      <c r="F131" s="59">
        <f t="shared" si="16"/>
        <v>38373.72</v>
      </c>
      <c r="G131" s="38"/>
    </row>
    <row r="132" spans="2:7" x14ac:dyDescent="0.3">
      <c r="B132" s="8">
        <f t="shared" si="18"/>
        <v>2030</v>
      </c>
      <c r="C132" s="58">
        <f t="shared" si="18"/>
        <v>33</v>
      </c>
      <c r="D132" s="59">
        <f t="shared" si="17"/>
        <v>25710.809999999998</v>
      </c>
      <c r="E132" s="60">
        <f t="shared" si="15"/>
        <v>21917.420000000002</v>
      </c>
      <c r="F132" s="59">
        <f t="shared" si="16"/>
        <v>39016.18</v>
      </c>
      <c r="G132" s="38"/>
    </row>
    <row r="133" spans="2:7" x14ac:dyDescent="0.3">
      <c r="B133" s="8">
        <f t="shared" si="18"/>
        <v>2031</v>
      </c>
      <c r="C133" s="58">
        <f t="shared" si="18"/>
        <v>34</v>
      </c>
      <c r="D133" s="59">
        <f t="shared" si="17"/>
        <v>26107.379999999997</v>
      </c>
      <c r="E133" s="60">
        <f t="shared" si="15"/>
        <v>22427.66</v>
      </c>
      <c r="F133" s="59">
        <f t="shared" si="16"/>
        <v>39658.639999999999</v>
      </c>
      <c r="G133" s="38"/>
    </row>
    <row r="134" spans="2:7" x14ac:dyDescent="0.3">
      <c r="B134" s="8">
        <f t="shared" ref="B134:C140" si="19">B133+1</f>
        <v>2032</v>
      </c>
      <c r="C134" s="58">
        <f t="shared" si="19"/>
        <v>35</v>
      </c>
      <c r="D134" s="59">
        <f t="shared" si="17"/>
        <v>26503.949999999997</v>
      </c>
      <c r="E134" s="60">
        <f t="shared" si="15"/>
        <v>22937.9</v>
      </c>
      <c r="F134" s="59">
        <f t="shared" si="16"/>
        <v>40301.100000000006</v>
      </c>
      <c r="G134" s="38"/>
    </row>
    <row r="135" spans="2:7" x14ac:dyDescent="0.3">
      <c r="B135" s="8">
        <f t="shared" si="19"/>
        <v>2033</v>
      </c>
      <c r="C135" s="58">
        <f t="shared" si="19"/>
        <v>36</v>
      </c>
      <c r="D135" s="59">
        <f t="shared" si="17"/>
        <v>26900.52</v>
      </c>
      <c r="E135" s="60">
        <f t="shared" si="15"/>
        <v>23448.14</v>
      </c>
      <c r="F135" s="59">
        <f t="shared" si="16"/>
        <v>40943.56</v>
      </c>
    </row>
    <row r="136" spans="2:7" x14ac:dyDescent="0.3">
      <c r="B136" s="8">
        <f t="shared" si="19"/>
        <v>2034</v>
      </c>
      <c r="C136" s="58">
        <f t="shared" si="19"/>
        <v>37</v>
      </c>
      <c r="D136" s="59">
        <f t="shared" si="17"/>
        <v>27297.09</v>
      </c>
      <c r="E136" s="60">
        <f t="shared" si="15"/>
        <v>23958.38</v>
      </c>
      <c r="F136" s="59">
        <f t="shared" si="16"/>
        <v>41586.020000000004</v>
      </c>
    </row>
    <row r="137" spans="2:7" x14ac:dyDescent="0.3">
      <c r="B137" s="8">
        <f t="shared" si="19"/>
        <v>2035</v>
      </c>
      <c r="C137" s="58">
        <f t="shared" si="19"/>
        <v>38</v>
      </c>
      <c r="D137" s="59">
        <f t="shared" si="17"/>
        <v>27693.66</v>
      </c>
      <c r="E137" s="60">
        <f t="shared" si="15"/>
        <v>24468.62</v>
      </c>
      <c r="F137" s="59">
        <f t="shared" si="16"/>
        <v>42228.480000000003</v>
      </c>
    </row>
    <row r="138" spans="2:7" x14ac:dyDescent="0.3">
      <c r="B138" s="8">
        <f t="shared" si="19"/>
        <v>2036</v>
      </c>
      <c r="C138" s="58">
        <f t="shared" si="19"/>
        <v>39</v>
      </c>
      <c r="D138" s="59">
        <f>396.57*C138+12624</f>
        <v>28090.23</v>
      </c>
      <c r="E138" s="60">
        <f t="shared" si="15"/>
        <v>24978.86</v>
      </c>
      <c r="F138" s="59">
        <f t="shared" si="16"/>
        <v>42870.94</v>
      </c>
    </row>
    <row r="139" spans="2:7" x14ac:dyDescent="0.3">
      <c r="B139" s="8">
        <f t="shared" si="19"/>
        <v>2037</v>
      </c>
      <c r="C139" s="58">
        <f t="shared" si="19"/>
        <v>40</v>
      </c>
      <c r="D139" s="59">
        <f t="shared" si="17"/>
        <v>28486.799999999999</v>
      </c>
      <c r="E139" s="60">
        <f t="shared" si="15"/>
        <v>25489.1</v>
      </c>
      <c r="F139" s="59">
        <f t="shared" si="16"/>
        <v>43513.4</v>
      </c>
    </row>
    <row r="140" spans="2:7" x14ac:dyDescent="0.3">
      <c r="B140" s="8">
        <f t="shared" si="19"/>
        <v>2038</v>
      </c>
      <c r="C140" s="58">
        <f t="shared" si="19"/>
        <v>41</v>
      </c>
      <c r="D140" s="59">
        <f t="shared" si="17"/>
        <v>28883.37</v>
      </c>
      <c r="E140" s="60">
        <f t="shared" si="15"/>
        <v>25999.34</v>
      </c>
      <c r="F140" s="59">
        <f t="shared" si="16"/>
        <v>44155.86</v>
      </c>
    </row>
    <row r="141" spans="2:7" x14ac:dyDescent="0.3">
      <c r="B141" s="8">
        <f t="shared" ref="B141:B160" si="20">B140+1</f>
        <v>2039</v>
      </c>
      <c r="C141" s="58">
        <f t="shared" ref="C141:C160" si="21">C140+1</f>
        <v>42</v>
      </c>
      <c r="D141" s="59">
        <f t="shared" si="17"/>
        <v>29279.94</v>
      </c>
      <c r="E141" s="60">
        <f t="shared" ref="E141:E160" si="22">510.24*C141 + 5079.5</f>
        <v>26509.58</v>
      </c>
      <c r="F141" s="59">
        <f t="shared" ref="F141:F160" si="23">642.46*C141+17815</f>
        <v>44798.32</v>
      </c>
    </row>
    <row r="142" spans="2:7" x14ac:dyDescent="0.3">
      <c r="B142" s="8">
        <f t="shared" si="20"/>
        <v>2040</v>
      </c>
      <c r="C142" s="58">
        <f t="shared" si="21"/>
        <v>43</v>
      </c>
      <c r="D142" s="59">
        <f t="shared" si="17"/>
        <v>29676.51</v>
      </c>
      <c r="E142" s="60">
        <f t="shared" si="22"/>
        <v>27019.82</v>
      </c>
      <c r="F142" s="59">
        <f t="shared" si="23"/>
        <v>45440.78</v>
      </c>
    </row>
    <row r="143" spans="2:7" x14ac:dyDescent="0.3">
      <c r="B143" s="8">
        <f t="shared" si="20"/>
        <v>2041</v>
      </c>
      <c r="C143" s="58">
        <f t="shared" si="21"/>
        <v>44</v>
      </c>
      <c r="D143" s="59">
        <f t="shared" si="17"/>
        <v>30073.079999999998</v>
      </c>
      <c r="E143" s="60">
        <f t="shared" si="22"/>
        <v>27530.06</v>
      </c>
      <c r="F143" s="59">
        <f t="shared" si="23"/>
        <v>46083.240000000005</v>
      </c>
    </row>
    <row r="144" spans="2:7" x14ac:dyDescent="0.3">
      <c r="B144" s="8">
        <f t="shared" si="20"/>
        <v>2042</v>
      </c>
      <c r="C144" s="58">
        <f t="shared" si="21"/>
        <v>45</v>
      </c>
      <c r="D144" s="59">
        <f t="shared" si="17"/>
        <v>30469.65</v>
      </c>
      <c r="E144" s="60">
        <f t="shared" si="22"/>
        <v>28040.3</v>
      </c>
      <c r="F144" s="59">
        <f t="shared" si="23"/>
        <v>46725.7</v>
      </c>
    </row>
    <row r="145" spans="2:6" x14ac:dyDescent="0.3">
      <c r="B145" s="8">
        <f t="shared" si="20"/>
        <v>2043</v>
      </c>
      <c r="C145" s="58">
        <f t="shared" si="21"/>
        <v>46</v>
      </c>
      <c r="D145" s="59">
        <f t="shared" si="17"/>
        <v>30866.22</v>
      </c>
      <c r="E145" s="60">
        <f t="shared" si="22"/>
        <v>28550.54</v>
      </c>
      <c r="F145" s="59">
        <f t="shared" si="23"/>
        <v>47368.160000000003</v>
      </c>
    </row>
    <row r="146" spans="2:6" x14ac:dyDescent="0.3">
      <c r="B146" s="8">
        <f t="shared" si="20"/>
        <v>2044</v>
      </c>
      <c r="C146" s="58">
        <f t="shared" si="21"/>
        <v>47</v>
      </c>
      <c r="D146" s="59">
        <f t="shared" si="17"/>
        <v>31262.79</v>
      </c>
      <c r="E146" s="60">
        <f t="shared" si="22"/>
        <v>29060.78</v>
      </c>
      <c r="F146" s="59">
        <f t="shared" si="23"/>
        <v>48010.62</v>
      </c>
    </row>
    <row r="147" spans="2:6" x14ac:dyDescent="0.3">
      <c r="B147" s="8">
        <f t="shared" si="20"/>
        <v>2045</v>
      </c>
      <c r="C147" s="58">
        <f t="shared" si="21"/>
        <v>48</v>
      </c>
      <c r="D147" s="59">
        <f t="shared" si="17"/>
        <v>31659.360000000001</v>
      </c>
      <c r="E147" s="60">
        <f t="shared" si="22"/>
        <v>29571.02</v>
      </c>
      <c r="F147" s="59">
        <f t="shared" si="23"/>
        <v>48653.08</v>
      </c>
    </row>
    <row r="148" spans="2:6" x14ac:dyDescent="0.3">
      <c r="B148" s="8">
        <f t="shared" si="20"/>
        <v>2046</v>
      </c>
      <c r="C148" s="58">
        <f t="shared" si="21"/>
        <v>49</v>
      </c>
      <c r="D148" s="59">
        <f t="shared" si="17"/>
        <v>32055.93</v>
      </c>
      <c r="E148" s="60">
        <f t="shared" si="22"/>
        <v>30081.260000000002</v>
      </c>
      <c r="F148" s="59">
        <f t="shared" si="23"/>
        <v>49295.54</v>
      </c>
    </row>
    <row r="149" spans="2:6" x14ac:dyDescent="0.3">
      <c r="B149" s="8">
        <f t="shared" si="20"/>
        <v>2047</v>
      </c>
      <c r="C149" s="58">
        <f t="shared" si="21"/>
        <v>50</v>
      </c>
      <c r="D149" s="59">
        <f t="shared" si="17"/>
        <v>32452.5</v>
      </c>
      <c r="E149" s="60">
        <f t="shared" si="22"/>
        <v>30591.5</v>
      </c>
      <c r="F149" s="59">
        <f t="shared" si="23"/>
        <v>49938</v>
      </c>
    </row>
    <row r="150" spans="2:6" x14ac:dyDescent="0.3">
      <c r="B150" s="8">
        <f t="shared" si="20"/>
        <v>2048</v>
      </c>
      <c r="C150" s="58">
        <f t="shared" si="21"/>
        <v>51</v>
      </c>
      <c r="D150" s="59">
        <f t="shared" si="17"/>
        <v>32849.07</v>
      </c>
      <c r="E150" s="60">
        <f t="shared" si="22"/>
        <v>31101.74</v>
      </c>
      <c r="F150" s="59">
        <f t="shared" si="23"/>
        <v>50580.460000000006</v>
      </c>
    </row>
    <row r="151" spans="2:6" x14ac:dyDescent="0.3">
      <c r="B151" s="8">
        <f t="shared" si="20"/>
        <v>2049</v>
      </c>
      <c r="C151" s="58">
        <f t="shared" si="21"/>
        <v>52</v>
      </c>
      <c r="D151" s="59">
        <f t="shared" si="17"/>
        <v>33245.64</v>
      </c>
      <c r="E151" s="60">
        <f t="shared" si="22"/>
        <v>31611.98</v>
      </c>
      <c r="F151" s="59">
        <f t="shared" si="23"/>
        <v>51222.92</v>
      </c>
    </row>
    <row r="152" spans="2:6" x14ac:dyDescent="0.3">
      <c r="B152" s="8">
        <f t="shared" si="20"/>
        <v>2050</v>
      </c>
      <c r="C152" s="58">
        <f t="shared" si="21"/>
        <v>53</v>
      </c>
      <c r="D152" s="59">
        <f t="shared" si="17"/>
        <v>33642.21</v>
      </c>
      <c r="E152" s="60">
        <f t="shared" si="22"/>
        <v>32122.22</v>
      </c>
      <c r="F152" s="59">
        <f t="shared" si="23"/>
        <v>51865.380000000005</v>
      </c>
    </row>
    <row r="153" spans="2:6" x14ac:dyDescent="0.3">
      <c r="B153" s="8">
        <f t="shared" si="20"/>
        <v>2051</v>
      </c>
      <c r="C153" s="58">
        <f t="shared" si="21"/>
        <v>54</v>
      </c>
      <c r="D153" s="59">
        <f t="shared" si="17"/>
        <v>34038.78</v>
      </c>
      <c r="E153" s="60">
        <f t="shared" si="22"/>
        <v>32632.46</v>
      </c>
      <c r="F153" s="59">
        <f t="shared" si="23"/>
        <v>52507.840000000004</v>
      </c>
    </row>
    <row r="154" spans="2:6" x14ac:dyDescent="0.3">
      <c r="B154" s="8">
        <f t="shared" si="20"/>
        <v>2052</v>
      </c>
      <c r="C154" s="58">
        <f t="shared" si="21"/>
        <v>55</v>
      </c>
      <c r="D154" s="59">
        <f t="shared" si="17"/>
        <v>34435.35</v>
      </c>
      <c r="E154" s="60">
        <f t="shared" si="22"/>
        <v>33142.699999999997</v>
      </c>
      <c r="F154" s="59">
        <f t="shared" si="23"/>
        <v>53150.3</v>
      </c>
    </row>
    <row r="155" spans="2:6" x14ac:dyDescent="0.3">
      <c r="B155" s="8">
        <f t="shared" si="20"/>
        <v>2053</v>
      </c>
      <c r="C155" s="58">
        <f t="shared" si="21"/>
        <v>56</v>
      </c>
      <c r="D155" s="59">
        <f t="shared" si="17"/>
        <v>34831.919999999998</v>
      </c>
      <c r="E155" s="60">
        <f t="shared" si="22"/>
        <v>33652.94</v>
      </c>
      <c r="F155" s="59">
        <f t="shared" si="23"/>
        <v>53792.76</v>
      </c>
    </row>
    <row r="156" spans="2:6" x14ac:dyDescent="0.3">
      <c r="B156" s="8">
        <f t="shared" si="20"/>
        <v>2054</v>
      </c>
      <c r="C156" s="58">
        <f t="shared" si="21"/>
        <v>57</v>
      </c>
      <c r="D156" s="59">
        <f t="shared" si="17"/>
        <v>35228.49</v>
      </c>
      <c r="E156" s="60">
        <f t="shared" si="22"/>
        <v>34163.18</v>
      </c>
      <c r="F156" s="59">
        <f t="shared" si="23"/>
        <v>54435.22</v>
      </c>
    </row>
    <row r="157" spans="2:6" x14ac:dyDescent="0.3">
      <c r="B157" s="8">
        <f t="shared" si="20"/>
        <v>2055</v>
      </c>
      <c r="C157" s="58">
        <f t="shared" si="21"/>
        <v>58</v>
      </c>
      <c r="D157" s="59">
        <f t="shared" si="17"/>
        <v>35625.06</v>
      </c>
      <c r="E157" s="60">
        <f t="shared" si="22"/>
        <v>34673.42</v>
      </c>
      <c r="F157" s="59">
        <f t="shared" si="23"/>
        <v>55077.68</v>
      </c>
    </row>
    <row r="158" spans="2:6" x14ac:dyDescent="0.3">
      <c r="B158" s="8">
        <f t="shared" si="20"/>
        <v>2056</v>
      </c>
      <c r="C158" s="58">
        <f t="shared" si="21"/>
        <v>59</v>
      </c>
      <c r="D158" s="59">
        <f t="shared" si="17"/>
        <v>36021.630000000005</v>
      </c>
      <c r="E158" s="60">
        <f t="shared" si="22"/>
        <v>35183.660000000003</v>
      </c>
      <c r="F158" s="59">
        <f t="shared" si="23"/>
        <v>55720.14</v>
      </c>
    </row>
    <row r="159" spans="2:6" x14ac:dyDescent="0.3">
      <c r="B159" s="8">
        <f t="shared" si="20"/>
        <v>2057</v>
      </c>
      <c r="C159" s="58">
        <f t="shared" si="21"/>
        <v>60</v>
      </c>
      <c r="D159" s="59">
        <f t="shared" si="17"/>
        <v>36418.199999999997</v>
      </c>
      <c r="E159" s="60">
        <f t="shared" si="22"/>
        <v>35693.9</v>
      </c>
      <c r="F159" s="59">
        <f t="shared" si="23"/>
        <v>56362.600000000006</v>
      </c>
    </row>
    <row r="160" spans="2:6" x14ac:dyDescent="0.3">
      <c r="B160" s="8">
        <f t="shared" si="20"/>
        <v>2058</v>
      </c>
      <c r="C160" s="58">
        <f t="shared" si="21"/>
        <v>61</v>
      </c>
      <c r="D160" s="59">
        <f t="shared" si="17"/>
        <v>36814.770000000004</v>
      </c>
      <c r="E160" s="60">
        <f t="shared" si="22"/>
        <v>36204.14</v>
      </c>
      <c r="F160" s="59">
        <f t="shared" si="23"/>
        <v>57005.060000000005</v>
      </c>
    </row>
  </sheetData>
  <mergeCells count="9">
    <mergeCell ref="B97:F97"/>
    <mergeCell ref="B98:B99"/>
    <mergeCell ref="C98:C99"/>
    <mergeCell ref="B4:J4"/>
    <mergeCell ref="B7:B9"/>
    <mergeCell ref="C7:C9"/>
    <mergeCell ref="D7:F7"/>
    <mergeCell ref="G7:G8"/>
    <mergeCell ref="H7:J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Metas - TR</vt:lpstr>
      <vt:lpstr>SNIS </vt:lpstr>
      <vt:lpstr>POP Adotada</vt:lpstr>
      <vt:lpstr>Premissas</vt:lpstr>
      <vt:lpstr>SAA</vt:lpstr>
      <vt:lpstr>SES</vt:lpstr>
      <vt:lpstr>Planilha5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Caroline Pacheco Bastos</dc:creator>
  <cp:lastModifiedBy>Jefersom Valeije de Almeida</cp:lastModifiedBy>
  <dcterms:created xsi:type="dcterms:W3CDTF">2023-03-01T17:59:05Z</dcterms:created>
  <dcterms:modified xsi:type="dcterms:W3CDTF">2023-09-17T22:43:18Z</dcterms:modified>
</cp:coreProperties>
</file>